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education.edugate-cms.eduweb.vic.gov.au/Documents/school/principals/finance/"/>
    </mc:Choice>
  </mc:AlternateContent>
  <bookViews>
    <workbookView xWindow="0" yWindow="0" windowWidth="25200" windowHeight="11250" tabRatio="975"/>
  </bookViews>
  <sheets>
    <sheet name="Instructions" sheetId="12" r:id="rId1"/>
    <sheet name="FAQ" sheetId="16" r:id="rId2"/>
    <sheet name="1) Lease enquiry" sheetId="9" r:id="rId3"/>
    <sheet name="2) Lease Register" sheetId="10" r:id="rId4"/>
    <sheet name="Drop down options" sheetId="4" state="hidden" r:id="rId5"/>
    <sheet name="modified retrospective (blank)" sheetId="15" r:id="rId6"/>
    <sheet name="modified retrospective  2 " sheetId="14" r:id="rId7"/>
    <sheet name="TCV Rate" sheetId="13" r:id="rId8"/>
    <sheet name="example 1 option  extension " sheetId="2" r:id="rId9"/>
    <sheet name="example 2 option termination" sheetId="3" r:id="rId10"/>
    <sheet name="AASB 16 guidance and definition" sheetId="11" r:id="rId11"/>
  </sheets>
  <externalReferences>
    <externalReference r:id="rId12"/>
  </externalReferences>
  <definedNames>
    <definedName name="anscount" hidden="1">2</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wrn.EBITDA._.Print._.Range." hidden="1">{"EBITDA Print Range",#N/A,FALSE,"EBITDA"}</definedName>
  </definedNames>
  <calcPr calcId="162913"/>
</workbook>
</file>

<file path=xl/calcChain.xml><?xml version="1.0" encoding="utf-8"?>
<calcChain xmlns="http://schemas.openxmlformats.org/spreadsheetml/2006/main">
  <c r="G58" i="15" l="1"/>
  <c r="F58" i="15"/>
  <c r="E58" i="15"/>
  <c r="H56" i="15"/>
  <c r="H55" i="15"/>
  <c r="I54" i="15"/>
  <c r="H54" i="15"/>
  <c r="H53" i="15"/>
  <c r="H52" i="15"/>
  <c r="H51" i="15"/>
  <c r="I50" i="15"/>
  <c r="H50" i="15"/>
  <c r="H49" i="15"/>
  <c r="H48" i="15"/>
  <c r="H47" i="15"/>
  <c r="I46" i="15"/>
  <c r="H46" i="15"/>
  <c r="H45" i="15"/>
  <c r="H44" i="15"/>
  <c r="H43" i="15"/>
  <c r="I42" i="15"/>
  <c r="I41" i="15"/>
  <c r="I40" i="15"/>
  <c r="D37" i="15"/>
  <c r="D38" i="15" s="1"/>
  <c r="M33" i="15"/>
  <c r="I55" i="15"/>
  <c r="J55" i="15" s="1"/>
  <c r="H37" i="15" l="1"/>
  <c r="J50" i="15"/>
  <c r="J54" i="15"/>
  <c r="J46" i="15"/>
  <c r="D39" i="15"/>
  <c r="H38" i="15"/>
  <c r="I37" i="15"/>
  <c r="J37" i="15" s="1"/>
  <c r="I38" i="15"/>
  <c r="I39" i="15"/>
  <c r="I45" i="15"/>
  <c r="J45" i="15" s="1"/>
  <c r="I49" i="15"/>
  <c r="J49" i="15" s="1"/>
  <c r="I53" i="15"/>
  <c r="J53" i="15" s="1"/>
  <c r="I44" i="15"/>
  <c r="J44" i="15" s="1"/>
  <c r="I48" i="15"/>
  <c r="J48" i="15" s="1"/>
  <c r="I52" i="15"/>
  <c r="J52" i="15" s="1"/>
  <c r="I56" i="15"/>
  <c r="J56" i="15" s="1"/>
  <c r="I43" i="15"/>
  <c r="J43" i="15" s="1"/>
  <c r="I47" i="15"/>
  <c r="J47" i="15" s="1"/>
  <c r="I51" i="15"/>
  <c r="J51" i="15" s="1"/>
  <c r="G19" i="14"/>
  <c r="J38" i="15" l="1"/>
  <c r="D40" i="15"/>
  <c r="H39" i="15"/>
  <c r="J39" i="15" s="1"/>
  <c r="D38" i="14"/>
  <c r="D39" i="14" s="1"/>
  <c r="D40" i="14" s="1"/>
  <c r="D41" i="14" s="1"/>
  <c r="D42" i="14" s="1"/>
  <c r="D37" i="14"/>
  <c r="Q15" i="2"/>
  <c r="R15" i="2"/>
  <c r="H40" i="15" l="1"/>
  <c r="J40" i="15" s="1"/>
  <c r="D41" i="15"/>
  <c r="Y4" i="10"/>
  <c r="X4" i="10"/>
  <c r="G24" i="14"/>
  <c r="H41" i="15" l="1"/>
  <c r="J41" i="15" s="1"/>
  <c r="D42" i="15"/>
  <c r="H37" i="14"/>
  <c r="I37" i="14"/>
  <c r="I38" i="14"/>
  <c r="I39" i="14"/>
  <c r="I40" i="14"/>
  <c r="I41" i="14"/>
  <c r="I42" i="14"/>
  <c r="I43" i="14"/>
  <c r="I44" i="14"/>
  <c r="H56" i="14"/>
  <c r="H55" i="14"/>
  <c r="H54" i="14"/>
  <c r="H53" i="14"/>
  <c r="H52" i="14"/>
  <c r="H51" i="14"/>
  <c r="H50" i="14"/>
  <c r="H49" i="14"/>
  <c r="H48" i="14"/>
  <c r="H47" i="14"/>
  <c r="I47" i="14"/>
  <c r="I46" i="14"/>
  <c r="I45" i="14"/>
  <c r="M33" i="14"/>
  <c r="I56" i="14"/>
  <c r="I55" i="14"/>
  <c r="I54" i="14"/>
  <c r="J54" i="14" s="1"/>
  <c r="I53" i="14"/>
  <c r="I52" i="14"/>
  <c r="I51" i="14"/>
  <c r="I50" i="14"/>
  <c r="J50" i="14" s="1"/>
  <c r="I49" i="14"/>
  <c r="I48" i="14"/>
  <c r="H46" i="14"/>
  <c r="H45" i="14"/>
  <c r="H42" i="15" l="1"/>
  <c r="D58" i="15"/>
  <c r="H43" i="14"/>
  <c r="J43" i="14" s="1"/>
  <c r="H41" i="14"/>
  <c r="J41" i="14" s="1"/>
  <c r="H39" i="14"/>
  <c r="J39" i="14" s="1"/>
  <c r="J37" i="14"/>
  <c r="H44" i="14"/>
  <c r="J44" i="14" s="1"/>
  <c r="H40" i="14"/>
  <c r="J40" i="14" s="1"/>
  <c r="H38" i="14"/>
  <c r="J38" i="14" s="1"/>
  <c r="J49" i="14"/>
  <c r="J53" i="14"/>
  <c r="J51" i="14"/>
  <c r="J55" i="14"/>
  <c r="J48" i="14"/>
  <c r="J52" i="14"/>
  <c r="J56" i="14"/>
  <c r="J45" i="14"/>
  <c r="F58" i="14"/>
  <c r="E58" i="14"/>
  <c r="J46" i="14"/>
  <c r="G58" i="14"/>
  <c r="J47" i="14"/>
  <c r="J42" i="15" l="1"/>
  <c r="J58" i="15" s="1"/>
  <c r="L36" i="15" s="1"/>
  <c r="H58" i="15"/>
  <c r="D58" i="14"/>
  <c r="H42" i="14"/>
  <c r="J42" i="14" s="1"/>
  <c r="J58" i="14" s="1"/>
  <c r="L36" i="14" s="1"/>
  <c r="O36" i="14" s="1"/>
  <c r="D10" i="15" l="1"/>
  <c r="O36" i="15"/>
  <c r="M37" i="15"/>
  <c r="L37" i="15" s="1"/>
  <c r="P38" i="14"/>
  <c r="P36" i="14"/>
  <c r="O37" i="14" s="1"/>
  <c r="P37" i="14"/>
  <c r="H58" i="14"/>
  <c r="M37" i="14"/>
  <c r="L37" i="14" s="1"/>
  <c r="D10" i="14"/>
  <c r="M38" i="15" l="1"/>
  <c r="L38" i="15" s="1"/>
  <c r="D7" i="15"/>
  <c r="D6" i="15" s="1"/>
  <c r="P38" i="15"/>
  <c r="P37" i="15"/>
  <c r="P36" i="15"/>
  <c r="O37" i="15"/>
  <c r="O38" i="14"/>
  <c r="O39" i="14" s="1"/>
  <c r="M38" i="14"/>
  <c r="L38" i="14" s="1"/>
  <c r="D7" i="14"/>
  <c r="D6" i="14" s="1"/>
  <c r="O38" i="15" l="1"/>
  <c r="O39" i="15" s="1"/>
  <c r="M39" i="15"/>
  <c r="L39" i="15" s="1"/>
  <c r="P40" i="15"/>
  <c r="O40" i="15" s="1"/>
  <c r="M39" i="14"/>
  <c r="L39" i="14" s="1"/>
  <c r="P41" i="15" l="1"/>
  <c r="O41" i="15" s="1"/>
  <c r="M40" i="15"/>
  <c r="L40" i="15" s="1"/>
  <c r="P40" i="14"/>
  <c r="M40" i="14"/>
  <c r="L40" i="14" s="1"/>
  <c r="P42" i="15" l="1"/>
  <c r="M41" i="15"/>
  <c r="L41" i="15" s="1"/>
  <c r="O40" i="14"/>
  <c r="P41" i="14" s="1"/>
  <c r="M41" i="14"/>
  <c r="M42" i="15" l="1"/>
  <c r="L42" i="15" s="1"/>
  <c r="O42" i="15"/>
  <c r="O41" i="14"/>
  <c r="P42" i="14" s="1"/>
  <c r="L41" i="14"/>
  <c r="M43" i="15" l="1"/>
  <c r="L43" i="15"/>
  <c r="P43" i="15"/>
  <c r="O43" i="15" s="1"/>
  <c r="O42" i="14"/>
  <c r="P43" i="14" s="1"/>
  <c r="M42" i="14"/>
  <c r="L42" i="14" s="1"/>
  <c r="P44" i="15" l="1"/>
  <c r="O44" i="15"/>
  <c r="M44" i="15"/>
  <c r="L44" i="15" s="1"/>
  <c r="O43" i="14"/>
  <c r="P44" i="14" s="1"/>
  <c r="M43" i="14"/>
  <c r="L43" i="14" s="1"/>
  <c r="M45" i="15" l="1"/>
  <c r="L45" i="15" s="1"/>
  <c r="P45" i="15"/>
  <c r="O45" i="15" s="1"/>
  <c r="O44" i="14"/>
  <c r="P45" i="14" s="1"/>
  <c r="M44" i="14"/>
  <c r="L44" i="14" s="1"/>
  <c r="M46" i="15" l="1"/>
  <c r="L46" i="15" s="1"/>
  <c r="P46" i="15"/>
  <c r="O46" i="15" s="1"/>
  <c r="M45" i="14"/>
  <c r="L45" i="14" s="1"/>
  <c r="O45" i="14"/>
  <c r="P46" i="14" s="1"/>
  <c r="P47" i="15" l="1"/>
  <c r="O47" i="15" s="1"/>
  <c r="M47" i="15"/>
  <c r="L47" i="15" s="1"/>
  <c r="M46" i="14"/>
  <c r="L46" i="14" s="1"/>
  <c r="O46" i="14"/>
  <c r="P48" i="15" l="1"/>
  <c r="O48" i="15"/>
  <c r="M48" i="15"/>
  <c r="L48" i="15" s="1"/>
  <c r="P47" i="14"/>
  <c r="O47" i="14" s="1"/>
  <c r="P48" i="14" s="1"/>
  <c r="O48" i="14" s="1"/>
  <c r="M47" i="14"/>
  <c r="L47" i="14" s="1"/>
  <c r="M49" i="15" l="1"/>
  <c r="L49" i="15" s="1"/>
  <c r="P49" i="15"/>
  <c r="O49" i="15" s="1"/>
  <c r="M48" i="14"/>
  <c r="L48" i="14" s="1"/>
  <c r="P49" i="14"/>
  <c r="O49" i="14" s="1"/>
  <c r="M50" i="15" l="1"/>
  <c r="L50" i="15"/>
  <c r="P50" i="15"/>
  <c r="O50" i="15" s="1"/>
  <c r="P50" i="14"/>
  <c r="O50" i="14" s="1"/>
  <c r="M49" i="14"/>
  <c r="L49" i="14" s="1"/>
  <c r="P51" i="15" l="1"/>
  <c r="O51" i="15" s="1"/>
  <c r="M51" i="15"/>
  <c r="L51" i="15" s="1"/>
  <c r="M50" i="14"/>
  <c r="L50" i="14" s="1"/>
  <c r="P51" i="14"/>
  <c r="O51" i="14" s="1"/>
  <c r="P52" i="15" l="1"/>
  <c r="O52" i="15" s="1"/>
  <c r="M52" i="15"/>
  <c r="L52" i="15" s="1"/>
  <c r="P52" i="14"/>
  <c r="O52" i="14" s="1"/>
  <c r="M51" i="14"/>
  <c r="L51" i="14" s="1"/>
  <c r="M53" i="15" l="1"/>
  <c r="L53" i="15" s="1"/>
  <c r="P53" i="15"/>
  <c r="O53" i="15" s="1"/>
  <c r="M52" i="14"/>
  <c r="L52" i="14" s="1"/>
  <c r="P53" i="14"/>
  <c r="O53" i="14" s="1"/>
  <c r="M54" i="15" l="1"/>
  <c r="L54" i="15"/>
  <c r="P54" i="15"/>
  <c r="O54" i="15" s="1"/>
  <c r="P54" i="14"/>
  <c r="O54" i="14" s="1"/>
  <c r="M53" i="14"/>
  <c r="L53" i="14" s="1"/>
  <c r="P55" i="15" l="1"/>
  <c r="O55" i="15" s="1"/>
  <c r="M55" i="15"/>
  <c r="L55" i="15" s="1"/>
  <c r="M54" i="14"/>
  <c r="L54" i="14" s="1"/>
  <c r="P55" i="14"/>
  <c r="O55" i="14" s="1"/>
  <c r="P56" i="15" l="1"/>
  <c r="P58" i="15" s="1"/>
  <c r="M56" i="15"/>
  <c r="M58" i="15" s="1"/>
  <c r="L56" i="15"/>
  <c r="P56" i="14"/>
  <c r="O56" i="14" s="1"/>
  <c r="M55" i="14"/>
  <c r="L55" i="14" s="1"/>
  <c r="O56" i="15" l="1"/>
  <c r="M56" i="14"/>
  <c r="L56" i="14" s="1"/>
  <c r="P58" i="14" l="1"/>
  <c r="M58" i="14" l="1"/>
  <c r="M6" i="13" l="1"/>
  <c r="M7" i="13" s="1"/>
  <c r="B4" i="13"/>
  <c r="M8" i="13" l="1"/>
  <c r="M10" i="13"/>
  <c r="M9" i="13"/>
  <c r="M12" i="13" l="1"/>
  <c r="E2" i="13" s="1"/>
  <c r="P21" i="3" l="1"/>
  <c r="P21" i="2"/>
  <c r="W21" i="3" l="1"/>
  <c r="S21" i="3"/>
  <c r="W21" i="2"/>
  <c r="S21" i="2"/>
  <c r="Z21" i="3" l="1"/>
  <c r="AT21" i="3" s="1"/>
  <c r="S22" i="3"/>
  <c r="W22" i="3"/>
  <c r="Z22" i="3"/>
  <c r="AB22" i="3"/>
  <c r="AR22" i="3" s="1"/>
  <c r="AC22" i="3"/>
  <c r="AA22" i="3" s="1"/>
  <c r="AQ22" i="3" s="1"/>
  <c r="AS22" i="3"/>
  <c r="AT22" i="3"/>
  <c r="S24" i="3"/>
  <c r="W24" i="3"/>
  <c r="Z24" i="3"/>
  <c r="AD24" i="3"/>
  <c r="AE24" i="3"/>
  <c r="AF24" i="3"/>
  <c r="AG24" i="3"/>
  <c r="AH24" i="3"/>
  <c r="AI24" i="3"/>
  <c r="AJ24" i="3"/>
  <c r="AK24" i="3"/>
  <c r="AL24" i="3"/>
  <c r="AM24" i="3"/>
  <c r="AN24" i="3"/>
  <c r="AO24" i="3"/>
  <c r="Y21" i="2"/>
  <c r="Y21" i="3" s="1"/>
  <c r="AB21" i="2"/>
  <c r="AB21" i="3" s="1"/>
  <c r="AC21" i="2"/>
  <c r="AC21" i="3" s="1"/>
  <c r="AP21" i="2"/>
  <c r="AR21" i="2"/>
  <c r="AS21" i="2"/>
  <c r="AT21" i="2"/>
  <c r="P22" i="2"/>
  <c r="S22" i="2"/>
  <c r="W22" i="2"/>
  <c r="W24" i="2" s="1"/>
  <c r="AA22" i="2"/>
  <c r="AQ22" i="2" s="1"/>
  <c r="AP22" i="2"/>
  <c r="AR22" i="2"/>
  <c r="AS22" i="2"/>
  <c r="AT22" i="2"/>
  <c r="S24" i="2"/>
  <c r="Y24" i="2"/>
  <c r="Y25" i="2" s="1"/>
  <c r="Z24" i="2"/>
  <c r="Z25" i="2" s="1"/>
  <c r="AB24" i="2"/>
  <c r="AB25" i="2" s="1"/>
  <c r="AC24" i="2"/>
  <c r="AC25" i="2" s="1"/>
  <c r="AD24" i="2"/>
  <c r="AE24" i="2"/>
  <c r="AF24" i="2"/>
  <c r="AG24" i="2"/>
  <c r="AH24" i="2"/>
  <c r="AI24" i="2"/>
  <c r="AJ24" i="2"/>
  <c r="AK24" i="2"/>
  <c r="AL24" i="2"/>
  <c r="AM24" i="2"/>
  <c r="AN24" i="2"/>
  <c r="AO24" i="2"/>
  <c r="AP24" i="2"/>
  <c r="AR24" i="2"/>
  <c r="AS24" i="2"/>
  <c r="AA21" i="2" l="1"/>
  <c r="AR21" i="3"/>
  <c r="AR24" i="3" s="1"/>
  <c r="AB24" i="3"/>
  <c r="AP21" i="3"/>
  <c r="Y22" i="3"/>
  <c r="AP22" i="3" s="1"/>
  <c r="AS21" i="3"/>
  <c r="AS24" i="3" s="1"/>
  <c r="AC24" i="3"/>
  <c r="AA24" i="2"/>
  <c r="AA25" i="2" s="1"/>
  <c r="AA21" i="3" l="1"/>
  <c r="AQ21" i="2"/>
  <c r="AQ24" i="2" s="1"/>
  <c r="Y24" i="3"/>
  <c r="AP24" i="3"/>
  <c r="AA24" i="3" l="1"/>
  <c r="AQ21" i="3"/>
  <c r="AQ24" i="3" s="1"/>
</calcChain>
</file>

<file path=xl/sharedStrings.xml><?xml version="1.0" encoding="utf-8"?>
<sst xmlns="http://schemas.openxmlformats.org/spreadsheetml/2006/main" count="642" uniqueCount="378">
  <si>
    <t>Description of the identified asset 3</t>
  </si>
  <si>
    <t>Description of the identified asset 2</t>
  </si>
  <si>
    <t>This is the value of right-of use asset under the full retrospective and modified retrospective option 1</t>
  </si>
  <si>
    <t>Description of the identified asset 1</t>
  </si>
  <si>
    <t>total payments related to the non-lease components (e.g. service component) for the contract term after the initial application date</t>
  </si>
  <si>
    <t>Description of the nature of non-lease components</t>
  </si>
  <si>
    <t>Use incremental borrowing rate at the contract commencement date (not the initial application date) if the interest rate implicit in the lease can not be readily determined</t>
  </si>
  <si>
    <t>please fill in the number of months</t>
  </si>
  <si>
    <t>DD/MM/YYYY</t>
  </si>
  <si>
    <t>Please select from the draw-down list</t>
  </si>
  <si>
    <t>Only select "Y" if the underlying asset's value is below $5,000 when it's new and not highly dependent on, or interrelated with other assets</t>
  </si>
  <si>
    <t>This column only applies if the leased asset is land or buildings</t>
  </si>
  <si>
    <t>ABN of the lessor</t>
  </si>
  <si>
    <t>Name of the lessor</t>
  </si>
  <si>
    <t>Leave it blank for departments</t>
  </si>
  <si>
    <t>Please fill in the portfolio department if your entity is a portfolio entity</t>
  </si>
  <si>
    <t>Total financial liability upon initial recognition using the incremental interest rate at initial application date ($)</t>
  </si>
  <si>
    <t>Total financial liability upon initial recognition using the implicit interest rate($)</t>
  </si>
  <si>
    <t>Total cost of assets upon initial recognition ($)</t>
  </si>
  <si>
    <t>Fair value of the right-of-use asset at the initial application date</t>
  </si>
  <si>
    <t>Lease liability for lease component 3 using the incremental interest rate at initial application date ($)</t>
  </si>
  <si>
    <t>Lease liability for lease component 3 using the implicit interest rate ($)</t>
  </si>
  <si>
    <t>Cost of the right-of-use asset for lease component 3($)</t>
  </si>
  <si>
    <t>Consideration for lease component 3 (nominal) ($)</t>
  </si>
  <si>
    <t>Fair value of the right-of-use asset for lease component 3 at the initial application date</t>
  </si>
  <si>
    <t>Lease component 3</t>
  </si>
  <si>
    <t>Lease liability for lease component 2 using the incremental interest rate at initial application date ($)</t>
  </si>
  <si>
    <t>Lease liability for lease component 2 using the implicit interest rate ($)</t>
  </si>
  <si>
    <t>Cost of the right-of-use asset for lease component 2($)</t>
  </si>
  <si>
    <t>Consideration for lease component 2 (nominal) ($)</t>
  </si>
  <si>
    <t>Fair value of the right-of-use asset for lease component 2 at the initial application date</t>
  </si>
  <si>
    <t>Lease component 2</t>
  </si>
  <si>
    <t>Lease liability for lease component 1 using the incremental interest rate at initial application date ($)</t>
  </si>
  <si>
    <t>Lease liability for lease component 1 using the implicit interest rate ($)</t>
  </si>
  <si>
    <t>Cost of the right-of-use asset for lease component 1($)</t>
  </si>
  <si>
    <t>Consideration for lease component 1 (nominal) ($)</t>
  </si>
  <si>
    <t>Fair value of the right-of-use asset for lease component 1 at the initial application date</t>
  </si>
  <si>
    <t>Lease component 1</t>
  </si>
  <si>
    <t>Consideration for non-lease components($)</t>
  </si>
  <si>
    <t>Non-lease components</t>
  </si>
  <si>
    <t>Incremental borrowing rate at initial application date</t>
  </si>
  <si>
    <t>implicit interest rate</t>
  </si>
  <si>
    <t>Remaining contract consideration (nominal) ($)</t>
  </si>
  <si>
    <t xml:space="preserve">Termination option uncertain to exercise or not </t>
  </si>
  <si>
    <t xml:space="preserve">Extension option uncertain to exercise or not </t>
  </si>
  <si>
    <t>Remaining contract term after the initial application date (month)</t>
  </si>
  <si>
    <t>Contract expiry date</t>
  </si>
  <si>
    <t>Contract commencement date</t>
  </si>
  <si>
    <t>Existing lease classification</t>
  </si>
  <si>
    <t>Contract status</t>
  </si>
  <si>
    <t>Low value asset</t>
  </si>
  <si>
    <t>Address</t>
  </si>
  <si>
    <t>Right -of- use- asset category</t>
  </si>
  <si>
    <t>Asset description</t>
  </si>
  <si>
    <t>Contract no.</t>
  </si>
  <si>
    <t xml:space="preserve">Counter- party (Lessor) ABN </t>
  </si>
  <si>
    <t>External/Internal lessor</t>
  </si>
  <si>
    <t>Counter-party - (Lessor)</t>
  </si>
  <si>
    <t>Portfolio - entity</t>
  </si>
  <si>
    <t>Dept</t>
  </si>
  <si>
    <t>Financial impact</t>
  </si>
  <si>
    <t>Lease identification</t>
  </si>
  <si>
    <t>Lease register (for lessees)</t>
  </si>
  <si>
    <t>Total</t>
  </si>
  <si>
    <t>Office floor</t>
  </si>
  <si>
    <t>Cleaning service</t>
  </si>
  <si>
    <t xml:space="preserve">There is a termination option in the contract, but DTF would need to pay penalty equivalent to 12 months' rental if it wish to exercise. </t>
  </si>
  <si>
    <t>None</t>
  </si>
  <si>
    <t>Operating lease</t>
  </si>
  <si>
    <t>Active</t>
  </si>
  <si>
    <t>N</t>
  </si>
  <si>
    <t>Level 20, 1 Spring Street, Melbourne</t>
  </si>
  <si>
    <t>Non-specialised buildings</t>
  </si>
  <si>
    <t>Office for Division XYZ - extension option to be exercised</t>
  </si>
  <si>
    <t>L1234</t>
  </si>
  <si>
    <t>48 123 123</t>
  </si>
  <si>
    <t>External entity</t>
  </si>
  <si>
    <t>ABC company</t>
  </si>
  <si>
    <t>DTF</t>
  </si>
  <si>
    <t>Office for Division XYZ</t>
  </si>
  <si>
    <t>• Fair value of the right-of-use asset to the rented office at the initial application date is $1,290,432. The fair value include that for the 5 year extension option of $600,000.</t>
  </si>
  <si>
    <t>• The amount expected to be paid under the residual value guarantee is $15,000.</t>
  </si>
  <si>
    <t>• Estimated dismantling and removing cost to be incurred by DTF is $130,000.</t>
  </si>
  <si>
    <t>• Initial direct cost for renovation of the rented office of $60,000 was incurred and paid by DTF.</t>
  </si>
  <si>
    <t>• The incremental borrowing rate at the initial application date is 6% p.a. (The initial application date is 1 July 2019, beginning of the 20th year of the contract)</t>
  </si>
  <si>
    <t>• The interest rate implicit in the lease is 6% p.a.</t>
  </si>
  <si>
    <t>• There is an option for DTF to extend the contract for another 5 years, with the same annual rental increase as in the previous 25 years (cleaning service component is still $5,000). DTF is very certain to exercise the option based on the current business plan.</t>
  </si>
  <si>
    <t>• There is a termination option in the contract, but DTF would need to pay penalty equivalent to 12 months' rental if it wish to exercise. DTF does not have the intention to exercise the option given the amount of penalty and other moving costs.</t>
  </si>
  <si>
    <t>• The annual rental increases by $10,000 each year during the contract term, but the cleaning service fee remains the same.</t>
  </si>
  <si>
    <t>• The contract term is  25 years (1 July 2000 to 30 June 2025), with annual rental of $105,000 for the first year, including cleaning service fee for $5,000. Payment is made in advance at the beginning of the each year.</t>
  </si>
  <si>
    <t>• DTF has a contract with ABC company to rent office areas for Division XYZ. The contract commencement date is 1 July 2000.</t>
  </si>
  <si>
    <t>Example 1:</t>
  </si>
  <si>
    <t>Office for Division XYZ - termination option to be exercised</t>
  </si>
  <si>
    <t xml:space="preserve"> There is an option for DTF to extend the contract for another 5 years, with the same annual rental increase as in the previous 25 years (cleaning service component is still $5,000). DTF does not have the intention to exercise the option given the current moving plan and high rental in the extension period.</t>
  </si>
  <si>
    <t>• There is an option for DTF to extend the contract for another 5 years, with the same annual rental increase as in the previous 25 years (cleaning service component is still $5,000). DTF does not have the intention to exercise the option given the current moving plan and high rental in the extension period.</t>
  </si>
  <si>
    <t>• There is a termination option in the contract available to DTF without any penalty. DTF is very likely to exercise the termination about two months before the expiry of the contract based on the moving plan.</t>
  </si>
  <si>
    <t>Non-specialised land</t>
  </si>
  <si>
    <t>Y</t>
  </si>
  <si>
    <t>VPS department/entity</t>
  </si>
  <si>
    <t>Specialised land</t>
  </si>
  <si>
    <t>Not commenced yet</t>
  </si>
  <si>
    <t>Finance lease</t>
  </si>
  <si>
    <t>Land under roads</t>
  </si>
  <si>
    <t>Expired</t>
  </si>
  <si>
    <t>National parks</t>
  </si>
  <si>
    <t>Specialised buildings</t>
  </si>
  <si>
    <t>Heritage buildings</t>
  </si>
  <si>
    <t>Infrastructure systems and rolling stock</t>
  </si>
  <si>
    <t>Plant, equipment and vehicles</t>
  </si>
  <si>
    <t>Roads and roads infrastructure</t>
  </si>
  <si>
    <t>Earthworks</t>
  </si>
  <si>
    <t>Cultural assets</t>
  </si>
  <si>
    <t>Investment property</t>
  </si>
  <si>
    <t>Intangible assets</t>
  </si>
  <si>
    <t>Example 2:</t>
  </si>
  <si>
    <t>Lease period</t>
  </si>
  <si>
    <t xml:space="preserve">to </t>
  </si>
  <si>
    <t>years</t>
  </si>
  <si>
    <t>2020-21</t>
  </si>
  <si>
    <t>2021-22</t>
  </si>
  <si>
    <t>2022-23</t>
  </si>
  <si>
    <t>2023-24</t>
  </si>
  <si>
    <t>2024-25</t>
  </si>
  <si>
    <t>2025-26</t>
  </si>
  <si>
    <t>2026-27</t>
  </si>
  <si>
    <t>2027-28</t>
  </si>
  <si>
    <t>2028-29</t>
  </si>
  <si>
    <t>2029-30</t>
  </si>
  <si>
    <t>Lessee accounting: calculation of right-of-use assets and lease liabilities</t>
  </si>
  <si>
    <t>Lessee:</t>
  </si>
  <si>
    <t>Lessor:</t>
  </si>
  <si>
    <t>Leased asset:</t>
  </si>
  <si>
    <t>Notes:</t>
  </si>
  <si>
    <t>If there is a lease extension option and the lessee is reasonably certain to exercise the option, the payment data in the extension period should be included in the table.</t>
  </si>
  <si>
    <t xml:space="preserve">If there is a lease termination option and the lessee is reasonably certain to exercise the option, the lease payment information included in the table should only include those up to the estimated termination date. </t>
  </si>
  <si>
    <t>The cost of termation (e.g. penalty) should be included.</t>
  </si>
  <si>
    <t>Lease liability and right-of-use asset needs to be remeasured when there is a lease modification or revised estimated variable lease payment dependent on a rate or index.</t>
  </si>
  <si>
    <t>Total net payment(nominal) ($)</t>
  </si>
  <si>
    <t>Net present value ($)</t>
  </si>
  <si>
    <t>Lease liability at year end</t>
  </si>
  <si>
    <t>Interest expense for the year</t>
  </si>
  <si>
    <t>Depreciation expense for the year</t>
  </si>
  <si>
    <t>Partial retrospective 2</t>
  </si>
  <si>
    <t>Interest rate</t>
  </si>
  <si>
    <t>Right-of-use asset at year end</t>
  </si>
  <si>
    <t>R/E</t>
  </si>
  <si>
    <t>Right-of-use asset</t>
  </si>
  <si>
    <t>Lease liability</t>
  </si>
  <si>
    <t>recognise the right-of-use asset upon initial application</t>
  </si>
  <si>
    <t>recognise the lease liability upon initial application</t>
  </si>
  <si>
    <t>Lease component 1: for identified asset 1</t>
  </si>
  <si>
    <t>Lease component 2: for identified asset 2</t>
  </si>
  <si>
    <t>Lease component 3: for identified asset 3</t>
  </si>
  <si>
    <t>Service concession arrangement (PPP)</t>
  </si>
  <si>
    <t>Leases Heat Map - AASB 16</t>
  </si>
  <si>
    <t>Leases Identification - does the contract contain a lease?</t>
  </si>
  <si>
    <t>Only required if answer is "yes" to "identification of asset question</t>
  </si>
  <si>
    <t>Number</t>
  </si>
  <si>
    <t>Factor</t>
  </si>
  <si>
    <t>Identification of asset</t>
  </si>
  <si>
    <t>Right to control for use</t>
  </si>
  <si>
    <t>Number of assets</t>
  </si>
  <si>
    <t>$ Value</t>
  </si>
  <si>
    <t>Attached services</t>
  </si>
  <si>
    <t xml:space="preserve">Does the contract meet the definition of a lease? </t>
  </si>
  <si>
    <t>Question</t>
  </si>
  <si>
    <r>
      <t xml:space="preserve">Is there any equipment's that the School pays a monthly fee to use? </t>
    </r>
    <r>
      <rPr>
        <i/>
        <sz val="10"/>
        <color theme="1"/>
        <rFont val="Calibri"/>
        <family val="2"/>
        <scheme val="minor"/>
      </rPr>
      <t xml:space="preserve">(that has not already been identified  on the lease register) </t>
    </r>
  </si>
  <si>
    <t>1. Does the School obtain substantially all of the economic benefits from this asset? (is the school the only entity using this asset?)
2. Does the School have the right to direct how the asset is used? (e.g. photocopier)</t>
  </si>
  <si>
    <t>What is the approximate estimated value of the asset?</t>
  </si>
  <si>
    <t>Do you have any situations where the School receives a service attached to an asset?</t>
  </si>
  <si>
    <t>Record a separate line for each type of asset/lease</t>
  </si>
  <si>
    <t>Step 1: Document the details of the lease contract</t>
  </si>
  <si>
    <t>Calculation: Lease component</t>
  </si>
  <si>
    <t>Where are these lease agreements/ contracts stored?</t>
  </si>
  <si>
    <t>How is lease contract information / data maintained?</t>
  </si>
  <si>
    <t>Right -of- use asset category (leased asset type)</t>
  </si>
  <si>
    <t>Lease component</t>
  </si>
  <si>
    <t>Consideration for lease component (nominal) ($)</t>
  </si>
  <si>
    <t>This column is for the identification of the lease contract, fill in the title of the contract if it doesn't have a reference no.</t>
  </si>
  <si>
    <t xml:space="preserve">A brief description of the specified asset in the lease . E.g. photocopier, equipment
</t>
  </si>
  <si>
    <t>At the school or at DET?</t>
  </si>
  <si>
    <t xml:space="preserve">Is lease information stored in excel or cases 21? </t>
  </si>
  <si>
    <t xml:space="preserve">For contracts already started, put the initial application date
DD/MM/YYYY </t>
  </si>
  <si>
    <t>Insert the remaining number of months left in the contract</t>
  </si>
  <si>
    <t>Monthly rental multiplied by number of months remaining in lease contract</t>
  </si>
  <si>
    <t>Based on rates determined by DTF
See tab ''</t>
  </si>
  <si>
    <t xml:space="preserve">Description of the identified asset 1
E.g. office floor? </t>
  </si>
  <si>
    <t xml:space="preserve">Total payments for the identified underlying asset 1 after the initial application date
</t>
  </si>
  <si>
    <t>For lease component 1: Lease liability using the incremental interest rate at the initial application date - accrued lease payment before the initial application date + prepaid lease payment  before the initial application date + amortised carrying amount of previously capitalised cost for the operating lease</t>
  </si>
  <si>
    <t xml:space="preserve">NPV for the lease payment liabilities related to the identified underlying asset </t>
  </si>
  <si>
    <t xml:space="preserve">What is the definition of a lease? </t>
  </si>
  <si>
    <r>
      <t xml:space="preserve">A lease is a contract (or part of a contract) that grants the </t>
    </r>
    <r>
      <rPr>
        <b/>
        <u/>
        <sz val="10"/>
        <rFont val="Calibri"/>
        <family val="2"/>
        <scheme val="minor"/>
      </rPr>
      <t xml:space="preserve">right to use an asset </t>
    </r>
    <r>
      <rPr>
        <sz val="10"/>
        <rFont val="Calibri"/>
        <family val="2"/>
        <scheme val="minor"/>
      </rPr>
      <t xml:space="preserve">for a period of time in exchange for consideration. </t>
    </r>
  </si>
  <si>
    <r>
      <t xml:space="preserve">A contract contains a lease if fulfilment of the contract depends on an identified asset and the contract grants the </t>
    </r>
    <r>
      <rPr>
        <b/>
        <u/>
        <sz val="10"/>
        <rFont val="Calibri"/>
        <family val="2"/>
        <scheme val="minor"/>
      </rPr>
      <t>right to control</t>
    </r>
    <r>
      <rPr>
        <sz val="10"/>
        <rFont val="Calibri"/>
        <family val="2"/>
        <scheme val="minor"/>
      </rPr>
      <t xml:space="preserve"> the use of that identified asset throughout the period of use. </t>
    </r>
  </si>
  <si>
    <t>Each lease component should be identified and accounted for separately.</t>
  </si>
  <si>
    <t>What is an identified asset?</t>
  </si>
  <si>
    <t>An asset is typically identified by being explicitly specified in a contract, but an asset can also be identified by being implicitly specified at the time it is made available for use by the customer.</t>
  </si>
  <si>
    <t>What is the “right to control the use” of an asset?</t>
  </si>
  <si>
    <t xml:space="preserve">A customer has the right to control the use of an asset if they have: </t>
  </si>
  <si>
    <t xml:space="preserve">What is a peppercorn lease? </t>
  </si>
  <si>
    <t xml:space="preserve">The lease payments do not reflect the fair value of the property being leased. i.e. the consideration paid is significantly less than the fair value. </t>
  </si>
  <si>
    <t>Under the new leasing standard, an asset should be recognised at fair value where the consideration paid is less than fair value.</t>
  </si>
  <si>
    <t xml:space="preserve">What is an embedded lease? </t>
  </si>
  <si>
    <t>An embedded lease exists if there is an asset within a contract and the customer controls use of the asset.</t>
  </si>
  <si>
    <t>What is recognised on the balance sheet?</t>
  </si>
  <si>
    <t>Lessees will recognise almost all leases on the balance sheet (as a “right-of-use asset” and “lease liability”).</t>
  </si>
  <si>
    <t>How is a lease initially measured by lessees?</t>
  </si>
  <si>
    <t xml:space="preserve">The lessee recognises: </t>
  </si>
  <si>
    <t>What does a lessee recognise in profit or loss?</t>
  </si>
  <si>
    <t xml:space="preserve">A lessee will recognise: </t>
  </si>
  <si>
    <t xml:space="preserve">What date is this standard effective? </t>
  </si>
  <si>
    <t>The new accounting standard is effective from 1 January 2019 for December reporters for all new leases and pre-existing leases</t>
  </si>
  <si>
    <t xml:space="preserve"> - the right to direct the use of the asset, i.e. to decide how and for what purpose it is used</t>
  </si>
  <si>
    <t xml:space="preserve"> - the right to obtain substantially all of the economic benefits from the use of the asset and</t>
  </si>
  <si>
    <t xml:space="preserve"> - a lease liability at the present value of future lease payments; and </t>
  </si>
  <si>
    <t xml:space="preserve"> - a right-of-use asset to an equal amount plus initial direct costs.</t>
  </si>
  <si>
    <t xml:space="preserve"> - interest on the lease liability</t>
  </si>
  <si>
    <t xml:space="preserve"> - depreciation of the right of use asset</t>
  </si>
  <si>
    <t>AASB 16 Guidance</t>
  </si>
  <si>
    <t>Work through the tab "Lease enquiry", reaching out to the Corporate Leasing Project Team if assistance is required</t>
  </si>
  <si>
    <t>Lease End Date:</t>
  </si>
  <si>
    <t>TCV Rate*:</t>
  </si>
  <si>
    <t>* Interpolated Interest Rate from the TCV Yield Curve corresponding to entered Lease End Date</t>
  </si>
  <si>
    <t>COBDate</t>
  </si>
  <si>
    <t>Issuer</t>
  </si>
  <si>
    <t>Maturity</t>
  </si>
  <si>
    <t>CouponRate</t>
  </si>
  <si>
    <t>ParRate</t>
  </si>
  <si>
    <t>YieldRate</t>
  </si>
  <si>
    <t>ZeroRate</t>
  </si>
  <si>
    <t>RateID</t>
  </si>
  <si>
    <t>RunDateTime</t>
  </si>
  <si>
    <t>TCV</t>
  </si>
  <si>
    <t>TCVCASH=TCV</t>
  </si>
  <si>
    <t>x</t>
  </si>
  <si>
    <t>AUV30DPN=TCV</t>
  </si>
  <si>
    <t>x1</t>
  </si>
  <si>
    <t>AUV60DPN=TCV</t>
  </si>
  <si>
    <t>y1</t>
  </si>
  <si>
    <t>AUV90DPN=TCV</t>
  </si>
  <si>
    <t>x2</t>
  </si>
  <si>
    <t>AUV120DPN=TCV</t>
  </si>
  <si>
    <t>y2</t>
  </si>
  <si>
    <t>AUV150DPN=TCV</t>
  </si>
  <si>
    <t>AUV180DPN=TCV</t>
  </si>
  <si>
    <t>y</t>
  </si>
  <si>
    <t>TCVSWP1YR=TCV</t>
  </si>
  <si>
    <t>H181115TCV</t>
  </si>
  <si>
    <t>H200615TCV</t>
  </si>
  <si>
    <t>AUV06001022=TCV</t>
  </si>
  <si>
    <t>H241217TCV</t>
  </si>
  <si>
    <t>H261117TCV</t>
  </si>
  <si>
    <t>H281020TCV</t>
  </si>
  <si>
    <t>AUVHSTP1=TCV</t>
  </si>
  <si>
    <t>AUVHSTP2=TCV</t>
  </si>
  <si>
    <t>AUVHSTP3=TCV</t>
  </si>
  <si>
    <t>AUVHSTP4=TCV</t>
  </si>
  <si>
    <t>AUVHSTP5=TCV</t>
  </si>
  <si>
    <t>AUVHSTP6=TCV</t>
  </si>
  <si>
    <t>AUVHSTP7=TCV</t>
  </si>
  <si>
    <t>AUVHSTP8=TCV</t>
  </si>
  <si>
    <t>AUVHSTP9=TCV</t>
  </si>
  <si>
    <t>AUVHSTP10=TCV</t>
  </si>
  <si>
    <t>AUVHSTP11=TCV</t>
  </si>
  <si>
    <t>AUVHSTP12=TCV</t>
  </si>
  <si>
    <t>AUVHSTP13=TCV</t>
  </si>
  <si>
    <t>AUVHSTP14=TCV</t>
  </si>
  <si>
    <t xml:space="preserve">Put the lease end date in cell C2. A rate will be automatically calculated in cell E2. </t>
  </si>
  <si>
    <t xml:space="preserve">Add 1.80% to the rate derived in step 2 (cell C2) to get the suggested incremental borrowing rate for the purpose of this assessment </t>
  </si>
  <si>
    <t xml:space="preserve">3 (i) </t>
  </si>
  <si>
    <t xml:space="preserve">3 (ii) </t>
  </si>
  <si>
    <t xml:space="preserve">2 (i) </t>
  </si>
  <si>
    <t xml:space="preserve">2 (ii) </t>
  </si>
  <si>
    <t xml:space="preserve">2 (iii) </t>
  </si>
  <si>
    <t xml:space="preserve">2 (iv) </t>
  </si>
  <si>
    <t>Go to tab 'TCV rate'</t>
  </si>
  <si>
    <t>Lessee's incremental borrowing rate at initial application date(p.a.)</t>
  </si>
  <si>
    <t>Fixed lease payment per year (nominal) ($)</t>
  </si>
  <si>
    <t>POPULATE CELLS IN BLUE</t>
  </si>
  <si>
    <t>INPUT DATA FOR CALCULATION</t>
  </si>
  <si>
    <t>Calculation outcome</t>
  </si>
  <si>
    <t>Annual payment</t>
  </si>
  <si>
    <t>Section 1) Lease enquiry - Determine whether a contract contains a lease</t>
  </si>
  <si>
    <t>Note: Section 1 is only applicable if you are unsure if a contract contains a lease. For all known leases, please proceed to section 2</t>
  </si>
  <si>
    <t>If yes, continue to tab 'lease register' and document details of the lease arrangement</t>
  </si>
  <si>
    <t>Where potential lease agreements are identified through these questions, then proceed to "Lease Register" tab and gather the information contained in each lease</t>
  </si>
  <si>
    <t>The combined rates of Step 1 and Step 2 will be your incremental borrowing rate that you will use to calculate your liability. Insert this rate into tab 'Lease register' under column Q</t>
  </si>
  <si>
    <t>Step</t>
  </si>
  <si>
    <t>Examples and guidance</t>
  </si>
  <si>
    <t>Go to tab "modified retrospective 2" and follow this example. You will require a sheet for each lease/category. Please create a copy of this tab for each lease calculation</t>
  </si>
  <si>
    <t>Determine the incremental borrowing rate of each lease</t>
  </si>
  <si>
    <t>Section 2) Lease Register template - Document details contained in lease arrangement and calculate lease impact under AASB 16</t>
  </si>
  <si>
    <t xml:space="preserve">2019-20 </t>
  </si>
  <si>
    <t>Initial lease term</t>
  </si>
  <si>
    <t>Reasonably certain of extending lease or entering into a similar lease arrangement once current lease is expired</t>
  </si>
  <si>
    <t>Length of extension</t>
  </si>
  <si>
    <t>Remaining lease period at the initial application date - 1 July 2019</t>
  </si>
  <si>
    <t>Remaining lease period at the initial application date including extension option if applicable</t>
  </si>
  <si>
    <t>• Rental refund will be given to DTF at the beginning of the 9th year and 20th year of the contract at $10,000 each. If DTF chooses to exercise the extension option, another $10,000 rental refund will be given to DTF at the end of the extension period.</t>
  </si>
  <si>
    <t>• The initial direct cost, dismantling cost was capitalised and depreciated over the lease period. The net book value of the capitalised cost at the initial application date is $69,667.</t>
  </si>
  <si>
    <t>Populate remaining lease payments from 1 January 2019:</t>
  </si>
  <si>
    <t>Populate the "Lease Register" tab with the right-of-use asset and lease liability amount to determine the financial impact for each lease (column U and column V)</t>
  </si>
  <si>
    <r>
      <t xml:space="preserve">Year 
</t>
    </r>
    <r>
      <rPr>
        <b/>
        <sz val="10"/>
        <color rgb="FF0070C0"/>
        <rFont val="Calibri"/>
        <family val="2"/>
        <scheme val="minor"/>
      </rPr>
      <t>(Populate list to include each year end during remaining term of lease)</t>
    </r>
  </si>
  <si>
    <r>
      <t xml:space="preserve">Please select from the draw-down list
</t>
    </r>
    <r>
      <rPr>
        <i/>
        <sz val="10"/>
        <color rgb="FF0070C0"/>
        <rFont val="Calibri"/>
        <family val="2"/>
        <scheme val="minor"/>
      </rPr>
      <t>If the lessor is a department/entity controlled by the State of Victoria, please select "VPS department/entity"; otherwise, select "External entity"</t>
    </r>
  </si>
  <si>
    <r>
      <t xml:space="preserve">A brief description of the specified asset in the lease
</t>
    </r>
    <r>
      <rPr>
        <i/>
        <sz val="10"/>
        <color rgb="FF0070C0"/>
        <rFont val="Calibri"/>
        <family val="2"/>
        <scheme val="minor"/>
      </rPr>
      <t>If there is an extension option and the lessess is reasonably certain to exercise the option, list the extension option information in a separate row
If there is a termination option and the lessess is reasonably certain to exercise the option, list the extension option information in a separate row but illustrate all dollar amounts as negative</t>
    </r>
  </si>
  <si>
    <r>
      <rPr>
        <i/>
        <sz val="10"/>
        <color rgb="FF0070C0"/>
        <rFont val="Calibri"/>
        <family val="2"/>
        <scheme val="minor"/>
      </rPr>
      <t>For contracts already started, put the initial application date</t>
    </r>
    <r>
      <rPr>
        <i/>
        <sz val="10"/>
        <color theme="1"/>
        <rFont val="Calibri"/>
        <family val="2"/>
        <scheme val="minor"/>
      </rPr>
      <t xml:space="preserve">
DD/MM/YYYY </t>
    </r>
  </si>
  <si>
    <r>
      <t xml:space="preserve">Please describe the terms and the rental in the extension period
</t>
    </r>
    <r>
      <rPr>
        <i/>
        <sz val="10"/>
        <color rgb="FF0070C0"/>
        <rFont val="Calibri"/>
        <family val="2"/>
        <scheme val="minor"/>
      </rPr>
      <t>If there is an extension option and the lessess is reasonably certain to exercise the option, do not include it here. Please list the extension option information in a new lease line (row)</t>
    </r>
  </si>
  <si>
    <r>
      <t xml:space="preserve">Please describe the terms, including the penalty
</t>
    </r>
    <r>
      <rPr>
        <i/>
        <sz val="10"/>
        <color rgb="FF0070C0"/>
        <rFont val="Calibri"/>
        <family val="2"/>
        <scheme val="minor"/>
      </rPr>
      <t>If there is a termination option and the lessess is reasonably certain to exercise the option, do not include it here. Please list the extension option information in a new lease line (row) but illustrate all dollar amounts as negative</t>
    </r>
  </si>
  <si>
    <r>
      <t xml:space="preserve">contract consideration for the contract term after the initial application date, including lease component and non-lease component
</t>
    </r>
    <r>
      <rPr>
        <i/>
        <sz val="10"/>
        <color rgb="FF0070C0"/>
        <rFont val="Calibri"/>
        <family val="2"/>
        <scheme val="minor"/>
      </rPr>
      <t>Including fixed payments, variable payments dependent on an index or a rate, residual value guarantee and other reasonably certain payment, less lease incentive receivable</t>
    </r>
  </si>
  <si>
    <r>
      <t xml:space="preserve">Total payments for the identified underlying asset 1 after the initial application date
</t>
    </r>
    <r>
      <rPr>
        <i/>
        <sz val="10"/>
        <color rgb="FF0070C0"/>
        <rFont val="Calibri"/>
        <family val="2"/>
        <scheme val="minor"/>
      </rPr>
      <t>Including fixed payments, variable payments dependent on an index or a rate, residual value guarantee and other reasonably certain payment, less lease incentive receivable</t>
    </r>
  </si>
  <si>
    <r>
      <rPr>
        <i/>
        <sz val="10"/>
        <color rgb="FF0070C0"/>
        <rFont val="Calibri"/>
        <family val="2"/>
        <scheme val="minor"/>
      </rPr>
      <t xml:space="preserve">This is the value of right-of use asset under the modified retrospective option 2
</t>
    </r>
    <r>
      <rPr>
        <i/>
        <sz val="10"/>
        <color theme="1"/>
        <rFont val="Calibri"/>
        <family val="2"/>
        <scheme val="minor"/>
      </rPr>
      <t xml:space="preserve">
For lease component 1: Lease liability using the incremental interest rate at the initial application date - accrued lease payment before the initial application date + prepaid lease payment  before the initial application date + amortised carrying amount of previously capitalised cost for the operating lease</t>
    </r>
  </si>
  <si>
    <r>
      <rPr>
        <i/>
        <sz val="10"/>
        <color rgb="FF0070C0"/>
        <rFont val="Calibri"/>
        <family val="2"/>
        <scheme val="minor"/>
      </rPr>
      <t>This is the value of lease liability under the full retrospective option</t>
    </r>
    <r>
      <rPr>
        <i/>
        <sz val="10"/>
        <color theme="1"/>
        <rFont val="Calibri"/>
        <family val="2"/>
        <scheme val="minor"/>
      </rPr>
      <t xml:space="preserve">
NPV for the lease payment liabilities related to the identified underlying asset 1</t>
    </r>
  </si>
  <si>
    <r>
      <rPr>
        <i/>
        <sz val="10"/>
        <color rgb="FF0070C0"/>
        <rFont val="Calibri"/>
        <family val="2"/>
        <scheme val="minor"/>
      </rPr>
      <t>This is the value of lease liability under the modified retrospective option 1 and 2</t>
    </r>
    <r>
      <rPr>
        <i/>
        <sz val="10"/>
        <color theme="1"/>
        <rFont val="Calibri"/>
        <family val="2"/>
        <scheme val="minor"/>
      </rPr>
      <t xml:space="preserve">
NPV for the lease payment liabilities related to the identified underlying asset 1</t>
    </r>
  </si>
  <si>
    <r>
      <t xml:space="preserve">Total payments for the identified underlying asset 2 after the initial application date
</t>
    </r>
    <r>
      <rPr>
        <i/>
        <sz val="10"/>
        <color rgb="FF0070C0"/>
        <rFont val="Calibri"/>
        <family val="2"/>
        <scheme val="minor"/>
      </rPr>
      <t>Including fixed payments, variable payments dependent on an index or a rate, residual value guarantee and other reasonably certain payment, less lease incentive receivable</t>
    </r>
  </si>
  <si>
    <r>
      <rPr>
        <i/>
        <sz val="10"/>
        <color rgb="FF0070C0"/>
        <rFont val="Calibri"/>
        <family val="2"/>
        <scheme val="minor"/>
      </rPr>
      <t xml:space="preserve">This is the value of right-of use asset under the modified retrospective option 2
</t>
    </r>
    <r>
      <rPr>
        <i/>
        <sz val="10"/>
        <color theme="1"/>
        <rFont val="Calibri"/>
        <family val="2"/>
        <scheme val="minor"/>
      </rPr>
      <t xml:space="preserve">
For lease component 2: Lease liability using the incremental interest rate at the initial application date - accrued lease payment before the initial application date + prepaid lease payment  before the initial application date + amortised carrying amount of previously capitalised cost for the operating lease</t>
    </r>
  </si>
  <si>
    <r>
      <rPr>
        <i/>
        <sz val="10"/>
        <color rgb="FF0070C0"/>
        <rFont val="Calibri"/>
        <family val="2"/>
        <scheme val="minor"/>
      </rPr>
      <t>This is the value of lease liability under the full retrospective option</t>
    </r>
    <r>
      <rPr>
        <i/>
        <sz val="10"/>
        <color theme="1"/>
        <rFont val="Calibri"/>
        <family val="2"/>
        <scheme val="minor"/>
      </rPr>
      <t xml:space="preserve">
NPV for the lease payment liabilities related to the identified underlying asset 2</t>
    </r>
  </si>
  <si>
    <r>
      <rPr>
        <i/>
        <sz val="10"/>
        <color rgb="FF0070C0"/>
        <rFont val="Calibri"/>
        <family val="2"/>
        <scheme val="minor"/>
      </rPr>
      <t>This is the value of lease liability under the modified retrospective option 1 and 2</t>
    </r>
    <r>
      <rPr>
        <i/>
        <sz val="10"/>
        <color theme="1"/>
        <rFont val="Calibri"/>
        <family val="2"/>
        <scheme val="minor"/>
      </rPr>
      <t xml:space="preserve">
NPV for the lease payment liabilities related to the identified underlying asset 2</t>
    </r>
  </si>
  <si>
    <r>
      <t xml:space="preserve">Total payments for the identified underlying asset 3 after the initial application date
</t>
    </r>
    <r>
      <rPr>
        <i/>
        <sz val="10"/>
        <color rgb="FF0070C0"/>
        <rFont val="Calibri"/>
        <family val="2"/>
        <scheme val="minor"/>
      </rPr>
      <t>Including fixed payments, variable payments dependent on an index or a rate, residual value guarantee and other reasonably certain payment, less lease incentive receivable</t>
    </r>
  </si>
  <si>
    <r>
      <rPr>
        <i/>
        <sz val="10"/>
        <color rgb="FF0070C0"/>
        <rFont val="Calibri"/>
        <family val="2"/>
        <scheme val="minor"/>
      </rPr>
      <t xml:space="preserve">This is the value of right-of use asset under the modified retrospective option 2
</t>
    </r>
    <r>
      <rPr>
        <i/>
        <sz val="10"/>
        <color theme="1"/>
        <rFont val="Calibri"/>
        <family val="2"/>
        <scheme val="minor"/>
      </rPr>
      <t xml:space="preserve">
For lease component 3: Lease liability using the incremental interest rate at the initial application date - accrued lease payment before the initial application date + prepaid lease payment  before the initial application date + amortised carrying amount of previously capitalised cost for the operating lease</t>
    </r>
  </si>
  <si>
    <r>
      <rPr>
        <i/>
        <sz val="10"/>
        <color rgb="FF0070C0"/>
        <rFont val="Calibri"/>
        <family val="2"/>
        <scheme val="minor"/>
      </rPr>
      <t>This is the value of lease liability under the full retrospective option</t>
    </r>
    <r>
      <rPr>
        <i/>
        <sz val="10"/>
        <color theme="1"/>
        <rFont val="Calibri"/>
        <family val="2"/>
        <scheme val="minor"/>
      </rPr>
      <t xml:space="preserve">
NPV for the lease payment liabilities related to the identified underlying asset 3</t>
    </r>
  </si>
  <si>
    <r>
      <rPr>
        <i/>
        <sz val="10"/>
        <color rgb="FF0070C0"/>
        <rFont val="Calibri"/>
        <family val="2"/>
        <scheme val="minor"/>
      </rPr>
      <t>This is the value of lease liability under the modified retrospective option 1 and 2</t>
    </r>
    <r>
      <rPr>
        <i/>
        <sz val="10"/>
        <color theme="1"/>
        <rFont val="Calibri"/>
        <family val="2"/>
        <scheme val="minor"/>
      </rPr>
      <t xml:space="preserve">
NPV for the lease payment liabilities related to the identified underlying asset 3</t>
    </r>
  </si>
  <si>
    <t>The objective of the "Lease enquiry" tab is to understand whether there are any hidden or unknown leases (eg as part of service agreements)</t>
  </si>
  <si>
    <t>Identify the appropriate team member for the questions (note this may include more than just the School's business manager)</t>
  </si>
  <si>
    <t>Document the response in the "Leases enquiry" tab</t>
  </si>
  <si>
    <t xml:space="preserve">Document the details contained in each lease contract (complete the questions in columns B to P for each lease) </t>
  </si>
  <si>
    <t xml:space="preserve">See tab "example 1 option extension" and tab "example 2 option termination" for examples </t>
  </si>
  <si>
    <t>DET</t>
  </si>
  <si>
    <t>ABN</t>
  </si>
  <si>
    <t>INSTRUCTIONS</t>
  </si>
  <si>
    <t>Net present value</t>
  </si>
  <si>
    <t xml:space="preserve">Net present value of the future payments on the lease, including the residual value. The net present value of a lease represents the minimum lease payments.  Minimum lease payments are the lowest amount that a lessee can expect to make on a lease over its lifetime. 
</t>
  </si>
  <si>
    <t>Calculate the lease liability component using the incremental interest rate at initial application date. (i.e calculate the net present value (NPV) the leases liability)</t>
  </si>
  <si>
    <t>See tab "AASB 16 guidance and definition" for additional guidance on the new leasing standard</t>
  </si>
  <si>
    <t>Office rent</t>
  </si>
  <si>
    <t>No</t>
  </si>
  <si>
    <t>Add 1.80% to rate calculated in 'TCV Rate' tab.</t>
  </si>
  <si>
    <t>Populate all cells in blue using data gathered as part of step 1 and step 2 to calculate the lease liability and the cost of the right-of-use asset. See results of calculation in cells D7 and D10. (D7 and D10 should be the same $ value. The NPV of the lease liability should equal the NPV of the right to use asset)</t>
  </si>
  <si>
    <t>If the lessor is a department/entity controlled by the State of Victoria, please select "VPS department/entity"; otherwise, select "External entity"</t>
  </si>
  <si>
    <t xml:space="preserve">State Yes or No if the underlying asset's value contained in the lease is below $5,000 when it's new </t>
  </si>
  <si>
    <t>Active or not yet commenced</t>
  </si>
  <si>
    <t>Operating lease or Finance lease</t>
  </si>
  <si>
    <t xml:space="preserve">What category is the leased asset classified as? 
Land, Buildings, Equipment, Motor Vehicle, Other (please specify) </t>
  </si>
  <si>
    <t>Frequently Asked Questions</t>
  </si>
  <si>
    <t xml:space="preserve">Do I need to include lease contracts that are not material in the Lease Register Template? (i.e. lease contracts contain value of individual asset less than $5,000) </t>
  </si>
  <si>
    <t xml:space="preserve">Yes. All existing lease contracts need to be included in the lease register template. For example, please include all laptop, iPad, school equipment or car lease contract details in the Lease Register Template provided. </t>
  </si>
  <si>
    <t xml:space="preserve">For individual asset with low value (less than $5,000): </t>
  </si>
  <si>
    <t xml:space="preserve">How to complete lease register tab: </t>
  </si>
  <si>
    <t>·         Complete columns from A to T</t>
  </si>
  <si>
    <t xml:space="preserve">·         “Yes” under column “J – low value asset”  </t>
  </si>
  <si>
    <t>·         No calculation is required for Column U to Y</t>
  </si>
  <si>
    <t xml:space="preserve">How to complete modified retrospective (blank) tab: </t>
  </si>
  <si>
    <t xml:space="preserve">·         No calculation is required on low value asset. </t>
  </si>
  <si>
    <t>What is the initial application date?</t>
  </si>
  <si>
    <t>The initial application date is 1 July 2019. This is the date that the new accounting standard comes into effect and there is a change in the way we account for lease contracts.</t>
  </si>
  <si>
    <t>Do I need to provide lease contract details for leases that expire before 1 July 2019?</t>
  </si>
  <si>
    <t xml:space="preserve">Yes. All lease contract details that are active on 1 July 2017 are to be included in the Lease Register Template.  </t>
  </si>
  <si>
    <t>What category would laptops/computers be classified as? (Column H in tab ‘Lease Register’ - Right-of-use asset category)</t>
  </si>
  <si>
    <t>Laptops and computers would be classified under ‘Plant Equipment and Vehicles’.</t>
  </si>
  <si>
    <t xml:space="preserve">How do I know if a lease is a peppercorn lease? </t>
  </si>
  <si>
    <t>The value of the monthly lease payments do not reflect the value (or cost) of the asset being leased. i.e. the monthly lease rental costs paid are significantly less than the standard cost you would pay for a lease contract under normal market circumstances. For example, a $10 or $0 monthly lease charge for the use of a building or land would be considered a peppercorn lease.</t>
  </si>
  <si>
    <t>What is the impact of peppercorn lease?</t>
  </si>
  <si>
    <t xml:space="preserve">Under peppercorn lease, the asset is under-valued but not low valued. </t>
  </si>
  <si>
    <t xml:space="preserve">·         Complete all columns </t>
  </si>
  <si>
    <t xml:space="preserve">·         Under column “E” asset description (include the wording “ peppercorn lease”  </t>
  </si>
  <si>
    <t>·         Same as other assets</t>
  </si>
  <si>
    <t>How do I calculate the remaining contract consideration of the lease contract? (Column P of ‘Lease Register’ tab)</t>
  </si>
  <si>
    <t>To calculate the remaining contract consideration, multiply the number of months left in the lease contract after 1 July 2019 by the monthly lease payment $ amount.</t>
  </si>
  <si>
    <t>Why do I need to calculate an incremental borrowing rate?</t>
  </si>
  <si>
    <t>The incremental borrowing rate is used to calculate the right-of-use asset and the lease liability by discounting the remaining contract consideration.</t>
  </si>
  <si>
    <t>How do I calculate the incremental borrowing rate?</t>
  </si>
  <si>
    <t xml:space="preserve">To calculate the incremental borrowing rate, go to tab 'TCV rate' in the Lease Register Template. </t>
  </si>
  <si>
    <t xml:space="preserve">Put the lease end date in cell C2. A rate will be automatically calculated in cell E2. Add 1.80% to the rate derived cell E2 to get the suggested incremental borrowing rate for the purpose of this assessment. </t>
  </si>
  <si>
    <t>For example, if a lease end date is 20/09/20. By putting this lease end date into cell C2 in the tab ‘TCV rate’, the calculated rate is 2.133%. Add 1.8% to this rate. The incremental borrowing rate for this lease contract is 3.933% (2.133%+1.8%)</t>
  </si>
  <si>
    <t>Why do I need to calculate a right of use asset and a lease liability for each lease contract?</t>
  </si>
  <si>
    <t xml:space="preserve">Under the new accounting standard for leases, we must calculate the individual impact of each signed lease contract. </t>
  </si>
  <si>
    <t>How do I calculate the lease asset and lease liability?</t>
  </si>
  <si>
    <t xml:space="preserve">To calculate the right of use asset and the lease liability for the lease, go to the tab ‘modified retrospective (blank)’ and populate all cells highlighted in blue. </t>
  </si>
  <si>
    <t xml:space="preserve">In cell D37, include the annual lease payments for all remaining years left in the lease contract after 1 July 2019. For example, if a contract has an annual lease payment of $100 and the lease contract end date is 30/06/2021, $100 would be entered into cell D37 and $100 would be entered into D38 ($100 each year for the remaining two years in the lease contract after 1 July 2019)  </t>
  </si>
  <si>
    <t>Please Note : Revised due date is now 23 March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</si>
</sst>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_-;\-* #,##0_-;_-* &quot;-&quot;??_-;_-@_-"/>
    <numFmt numFmtId="165" formatCode="#,##0_ ;[Red]\-#,##0\ "/>
    <numFmt numFmtId="166" formatCode="#,##0_ ;\-#,##0\ "/>
    <numFmt numFmtId="167" formatCode="_-* #,##0.0000_-;\-* #,##0.0000_-;_-* &quot;-&quot;??_-;_-@_-"/>
    <numFmt numFmtId="168" formatCode="dd\-mmm\-yy_)"/>
    <numFmt numFmtId="169" formatCode="0.000%"/>
    <numFmt numFmtId="170" formatCode="dd\-mmm\-yy"/>
    <numFmt numFmtId="171" formatCode="d/mm/yy;@"/>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sz val="11"/>
      <color rgb="FF000000"/>
      <name val="Arial"/>
      <family val="2"/>
    </font>
    <font>
      <sz val="16"/>
      <color rgb="FF000000"/>
      <name val="Arial"/>
      <family val="2"/>
    </font>
    <font>
      <sz val="10"/>
      <color theme="1"/>
      <name val="Calibri"/>
      <family val="2"/>
      <scheme val="minor"/>
    </font>
    <font>
      <b/>
      <u/>
      <sz val="10"/>
      <color theme="1"/>
      <name val="Calibri"/>
      <family val="2"/>
      <scheme val="minor"/>
    </font>
    <font>
      <sz val="10"/>
      <name val="Calibri"/>
      <family val="2"/>
      <scheme val="minor"/>
    </font>
    <font>
      <i/>
      <sz val="10"/>
      <color theme="1"/>
      <name val="Calibri"/>
      <family val="2"/>
      <scheme val="minor"/>
    </font>
    <font>
      <b/>
      <sz val="10"/>
      <color theme="1"/>
      <name val="Calibri"/>
      <family val="2"/>
      <scheme val="minor"/>
    </font>
    <font>
      <b/>
      <sz val="16"/>
      <color theme="1"/>
      <name val="Calibri"/>
      <family val="2"/>
      <scheme val="minor"/>
    </font>
    <font>
      <b/>
      <u/>
      <sz val="10"/>
      <name val="Calibri"/>
      <family val="2"/>
      <scheme val="minor"/>
    </font>
    <font>
      <sz val="12"/>
      <color theme="1"/>
      <name val="Calibri"/>
      <family val="2"/>
      <scheme val="minor"/>
    </font>
    <font>
      <sz val="8"/>
      <color rgb="FF222222"/>
      <name val="Arial"/>
      <family val="2"/>
    </font>
    <font>
      <sz val="10"/>
      <name val="Arial"/>
      <family val="2"/>
    </font>
    <font>
      <b/>
      <sz val="10"/>
      <name val="Arial"/>
      <family val="2"/>
    </font>
    <font>
      <b/>
      <sz val="10"/>
      <color indexed="12"/>
      <name val="Arial"/>
      <family val="2"/>
    </font>
    <font>
      <b/>
      <sz val="10"/>
      <color theme="5" tint="-0.249977111117893"/>
      <name val="Arial"/>
      <family val="2"/>
    </font>
    <font>
      <i/>
      <sz val="10"/>
      <color rgb="FFFF0000"/>
      <name val="Arial"/>
      <family val="2"/>
    </font>
    <font>
      <sz val="10"/>
      <color indexed="8"/>
      <name val="Arial"/>
      <family val="2"/>
    </font>
    <font>
      <sz val="8"/>
      <color indexed="8"/>
      <name val="Tahoma"/>
      <family val="2"/>
    </font>
    <font>
      <b/>
      <i/>
      <sz val="12"/>
      <color rgb="FF0070C0"/>
      <name val="Calibri"/>
      <family val="2"/>
      <scheme val="minor"/>
    </font>
    <font>
      <u/>
      <sz val="11"/>
      <color theme="10"/>
      <name val="Calibri"/>
      <family val="2"/>
      <scheme val="minor"/>
    </font>
    <font>
      <b/>
      <sz val="12"/>
      <color rgb="FFFF0000"/>
      <name val="Calibri"/>
      <family val="2"/>
      <scheme val="minor"/>
    </font>
    <font>
      <sz val="12"/>
      <name val="Calibri"/>
      <family val="2"/>
      <scheme val="minor"/>
    </font>
    <font>
      <b/>
      <sz val="10"/>
      <color rgb="FF00B050"/>
      <name val="Calibri"/>
      <family val="2"/>
      <scheme val="minor"/>
    </font>
    <font>
      <b/>
      <sz val="10"/>
      <color rgb="FF0070C0"/>
      <name val="Calibri"/>
      <family val="2"/>
      <scheme val="minor"/>
    </font>
    <font>
      <b/>
      <sz val="10"/>
      <color rgb="FFFF0000"/>
      <name val="Calibri"/>
      <family val="2"/>
      <scheme val="minor"/>
    </font>
    <font>
      <sz val="10"/>
      <color theme="1"/>
      <name val="Calibri"/>
      <family val="2"/>
    </font>
    <font>
      <i/>
      <sz val="10"/>
      <color rgb="FF0070C0"/>
      <name val="Calibri"/>
      <family val="2"/>
      <scheme val="minor"/>
    </font>
    <font>
      <sz val="10"/>
      <color rgb="FFFF0000"/>
      <name val="Calibri"/>
      <family val="2"/>
      <scheme val="minor"/>
    </font>
    <font>
      <b/>
      <u/>
      <sz val="11"/>
      <color theme="1"/>
      <name val="Calibri"/>
      <family val="2"/>
      <scheme val="minor"/>
    </font>
    <font>
      <b/>
      <u/>
      <sz val="16"/>
      <color rgb="FFFF0000"/>
      <name val="Calibri"/>
      <family val="2"/>
      <scheme val="minor"/>
    </font>
    <font>
      <sz val="16"/>
      <color rgb="FFFF000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indexed="22"/>
        <bgColor indexed="0"/>
      </patternFill>
    </fill>
  </fills>
  <borders count="3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right style="thick">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9" fontId="16" fillId="0" borderId="0" applyFont="0" applyFill="0" applyBorder="0" applyAlignment="0" applyProtection="0"/>
    <xf numFmtId="0" fontId="21" fillId="0" borderId="0"/>
    <xf numFmtId="0" fontId="16" fillId="0" borderId="0"/>
    <xf numFmtId="0" fontId="24" fillId="0" borderId="0" applyNumberFormat="0" applyFill="0" applyBorder="0" applyAlignment="0" applyProtection="0"/>
  </cellStyleXfs>
  <cellXfs count="250">
    <xf numFmtId="0" fontId="0" fillId="0" borderId="0" xfId="0"/>
    <xf numFmtId="0" fontId="0" fillId="0" borderId="0" xfId="0" applyBorder="1"/>
    <xf numFmtId="164" fontId="0" fillId="4" borderId="0" xfId="1" applyNumberFormat="1" applyFont="1" applyFill="1" applyBorder="1"/>
    <xf numFmtId="164" fontId="0" fillId="4" borderId="0" xfId="0" applyNumberFormat="1" applyFill="1" applyBorder="1"/>
    <xf numFmtId="165" fontId="0" fillId="4" borderId="0" xfId="1" applyNumberFormat="1" applyFont="1" applyFill="1" applyBorder="1"/>
    <xf numFmtId="0" fontId="2" fillId="0" borderId="0" xfId="0" applyFont="1"/>
    <xf numFmtId="0" fontId="0" fillId="0" borderId="0" xfId="0" applyAlignment="1">
      <alignment horizontal="center"/>
    </xf>
    <xf numFmtId="0" fontId="2" fillId="0" borderId="0" xfId="0" applyFont="1" applyBorder="1"/>
    <xf numFmtId="0" fontId="2" fillId="0" borderId="0" xfId="0" applyFont="1" applyBorder="1" applyAlignment="1">
      <alignment horizontal="center"/>
    </xf>
    <xf numFmtId="3" fontId="0" fillId="0" borderId="0" xfId="0" applyNumberFormat="1" applyBorder="1"/>
    <xf numFmtId="164" fontId="0" fillId="0" borderId="0" xfId="0" applyNumberFormat="1" applyBorder="1"/>
    <xf numFmtId="43" fontId="0" fillId="0" borderId="0" xfId="1" applyFont="1" applyBorder="1"/>
    <xf numFmtId="0" fontId="4" fillId="0" borderId="0" xfId="0" applyFont="1" applyBorder="1"/>
    <xf numFmtId="164" fontId="0" fillId="0" borderId="0" xfId="1" applyNumberFormat="1" applyFont="1" applyBorder="1"/>
    <xf numFmtId="166" fontId="0" fillId="0" borderId="0" xfId="0" applyNumberFormat="1" applyBorder="1"/>
    <xf numFmtId="0" fontId="2" fillId="0" borderId="0" xfId="0" applyFont="1" applyBorder="1" applyAlignment="1">
      <alignment horizontal="center" wrapText="1"/>
    </xf>
    <xf numFmtId="9" fontId="0" fillId="4" borderId="0" xfId="0" applyNumberFormat="1" applyFill="1" applyBorder="1"/>
    <xf numFmtId="0" fontId="5" fillId="0" borderId="0" xfId="0" applyFont="1" applyBorder="1" applyAlignment="1">
      <alignment horizontal="left" vertical="center" readingOrder="1"/>
    </xf>
    <xf numFmtId="3" fontId="5" fillId="0" borderId="0" xfId="0" applyNumberFormat="1" applyFont="1" applyBorder="1" applyAlignment="1">
      <alignment horizontal="left" vertical="center" readingOrder="1"/>
    </xf>
    <xf numFmtId="164" fontId="2" fillId="0" borderId="0" xfId="0" applyNumberFormat="1" applyFont="1" applyBorder="1"/>
    <xf numFmtId="43" fontId="0" fillId="0" borderId="0" xfId="0" applyNumberFormat="1" applyBorder="1"/>
    <xf numFmtId="0" fontId="0" fillId="0" borderId="0" xfId="0" applyBorder="1" applyAlignment="1">
      <alignment horizontal="center"/>
    </xf>
    <xf numFmtId="3" fontId="5" fillId="0" borderId="0" xfId="0" applyNumberFormat="1" applyFont="1" applyBorder="1" applyAlignment="1">
      <alignment horizontal="right" vertical="center" readingOrder="1"/>
    </xf>
    <xf numFmtId="3" fontId="6" fillId="0" borderId="0" xfId="0" applyNumberFormat="1" applyFont="1" applyBorder="1" applyAlignment="1">
      <alignment horizontal="left" vertical="center" readingOrder="1"/>
    </xf>
    <xf numFmtId="0" fontId="7" fillId="8" borderId="0" xfId="0" applyFont="1" applyFill="1"/>
    <xf numFmtId="0" fontId="8" fillId="8" borderId="0" xfId="0" applyFont="1" applyFill="1" applyAlignment="1">
      <alignment vertical="top"/>
    </xf>
    <xf numFmtId="0" fontId="9" fillId="8" borderId="0" xfId="0" applyFont="1" applyFill="1" applyBorder="1" applyAlignment="1">
      <alignment horizontal="center" vertical="center" wrapText="1"/>
    </xf>
    <xf numFmtId="0" fontId="8" fillId="8" borderId="0" xfId="0" applyFont="1" applyFill="1"/>
    <xf numFmtId="0" fontId="7" fillId="8" borderId="0" xfId="0" applyFont="1" applyFill="1" applyAlignment="1"/>
    <xf numFmtId="0" fontId="10" fillId="9" borderId="0" xfId="0" applyFont="1" applyFill="1"/>
    <xf numFmtId="0" fontId="7" fillId="9" borderId="0" xfId="0" applyFont="1" applyFill="1"/>
    <xf numFmtId="0" fontId="11" fillId="3" borderId="0" xfId="0" applyFont="1" applyFill="1"/>
    <xf numFmtId="0" fontId="11" fillId="3" borderId="0" xfId="0" applyFont="1" applyFill="1" applyAlignment="1">
      <alignment wrapText="1"/>
    </xf>
    <xf numFmtId="0" fontId="7" fillId="8" borderId="0" xfId="0" applyFont="1" applyFill="1" applyAlignment="1">
      <alignment horizontal="center"/>
    </xf>
    <xf numFmtId="0" fontId="11" fillId="5" borderId="8" xfId="0" applyFont="1" applyFill="1" applyBorder="1" applyAlignment="1">
      <alignment horizontal="center" vertical="top" wrapText="1"/>
    </xf>
    <xf numFmtId="0" fontId="11" fillId="5" borderId="8" xfId="0" applyFont="1" applyFill="1" applyBorder="1" applyAlignment="1">
      <alignment vertical="top" wrapText="1"/>
    </xf>
    <xf numFmtId="0" fontId="11" fillId="8" borderId="0" xfId="0" applyFont="1" applyFill="1"/>
    <xf numFmtId="0" fontId="11" fillId="8" borderId="8" xfId="0" applyFont="1" applyFill="1" applyBorder="1"/>
    <xf numFmtId="0" fontId="11" fillId="8" borderId="9" xfId="0" applyFont="1" applyFill="1" applyBorder="1" applyAlignment="1"/>
    <xf numFmtId="0" fontId="11" fillId="8" borderId="9" xfId="0" applyFont="1" applyFill="1" applyBorder="1"/>
    <xf numFmtId="0" fontId="11" fillId="8" borderId="10" xfId="0" applyFont="1" applyFill="1" applyBorder="1"/>
    <xf numFmtId="0" fontId="7" fillId="8" borderId="8" xfId="0" applyFont="1" applyFill="1" applyBorder="1"/>
    <xf numFmtId="0" fontId="7" fillId="8" borderId="0" xfId="0" applyFont="1" applyFill="1" applyAlignment="1">
      <alignment vertical="top" wrapText="1"/>
    </xf>
    <xf numFmtId="0" fontId="7" fillId="8" borderId="8" xfId="0" applyFont="1" applyFill="1" applyBorder="1" applyAlignment="1">
      <alignment vertical="top" wrapText="1"/>
    </xf>
    <xf numFmtId="0" fontId="7" fillId="8" borderId="0" xfId="0" applyFont="1" applyFill="1" applyAlignment="1">
      <alignment wrapText="1"/>
    </xf>
    <xf numFmtId="0" fontId="12" fillId="6" borderId="0" xfId="0" applyFont="1" applyFill="1" applyBorder="1" applyAlignment="1">
      <alignment horizontal="center"/>
    </xf>
    <xf numFmtId="0" fontId="12" fillId="10" borderId="0" xfId="0" applyFont="1" applyFill="1" applyBorder="1" applyAlignment="1">
      <alignment horizontal="center"/>
    </xf>
    <xf numFmtId="0" fontId="2" fillId="10" borderId="0" xfId="0" applyFont="1" applyFill="1" applyBorder="1" applyAlignment="1">
      <alignment horizontal="center" vertical="top" wrapText="1"/>
    </xf>
    <xf numFmtId="0" fontId="2" fillId="5" borderId="21" xfId="0" applyFont="1" applyFill="1" applyBorder="1" applyAlignment="1">
      <alignment horizontal="center" vertical="top" wrapText="1"/>
    </xf>
    <xf numFmtId="0" fontId="2" fillId="5" borderId="22" xfId="0" applyFont="1" applyFill="1" applyBorder="1" applyAlignment="1">
      <alignment horizontal="center" vertical="top" wrapText="1"/>
    </xf>
    <xf numFmtId="0" fontId="7" fillId="8" borderId="0" xfId="0" applyFont="1" applyFill="1" applyAlignment="1">
      <alignment vertical="top"/>
    </xf>
    <xf numFmtId="0" fontId="7" fillId="8" borderId="23" xfId="0" applyFont="1" applyFill="1" applyBorder="1" applyAlignment="1">
      <alignment vertical="top"/>
    </xf>
    <xf numFmtId="0" fontId="7" fillId="8" borderId="23" xfId="0" applyFont="1" applyFill="1" applyBorder="1" applyAlignment="1">
      <alignment vertical="top" wrapText="1"/>
    </xf>
    <xf numFmtId="0" fontId="9" fillId="8" borderId="23" xfId="0" applyFont="1" applyFill="1" applyBorder="1" applyAlignment="1">
      <alignment vertical="top" wrapText="1"/>
    </xf>
    <xf numFmtId="0" fontId="7" fillId="10" borderId="0" xfId="0" applyFont="1" applyFill="1" applyBorder="1"/>
    <xf numFmtId="0" fontId="7" fillId="8" borderId="23" xfId="0" applyFont="1" applyFill="1" applyBorder="1"/>
    <xf numFmtId="0" fontId="7" fillId="0" borderId="8" xfId="0" applyFont="1" applyBorder="1" applyAlignment="1">
      <alignment horizontal="left"/>
    </xf>
    <xf numFmtId="0" fontId="7" fillId="8" borderId="8" xfId="0" applyFont="1" applyFill="1" applyBorder="1" applyAlignment="1">
      <alignment horizontal="left"/>
    </xf>
    <xf numFmtId="167" fontId="7" fillId="8" borderId="8" xfId="1" applyNumberFormat="1" applyFont="1" applyFill="1" applyBorder="1" applyAlignment="1">
      <alignment horizontal="left"/>
    </xf>
    <xf numFmtId="0" fontId="7" fillId="8" borderId="0" xfId="0" applyFont="1" applyFill="1" applyAlignment="1">
      <alignment horizontal="left"/>
    </xf>
    <xf numFmtId="0" fontId="0" fillId="8" borderId="0" xfId="0" applyFill="1"/>
    <xf numFmtId="0" fontId="9" fillId="0" borderId="8" xfId="0" applyFont="1" applyBorder="1" applyAlignment="1">
      <alignment vertical="center" wrapText="1"/>
    </xf>
    <xf numFmtId="0" fontId="9" fillId="8" borderId="8" xfId="0" applyFont="1" applyFill="1" applyBorder="1" applyAlignment="1">
      <alignment vertical="center" wrapText="1"/>
    </xf>
    <xf numFmtId="0" fontId="9" fillId="8" borderId="23" xfId="0" applyFont="1" applyFill="1" applyBorder="1" applyAlignment="1">
      <alignment vertical="center" wrapText="1"/>
    </xf>
    <xf numFmtId="0" fontId="9" fillId="8" borderId="24" xfId="0" applyFont="1" applyFill="1" applyBorder="1" applyAlignment="1">
      <alignment vertical="center" wrapText="1"/>
    </xf>
    <xf numFmtId="0" fontId="9" fillId="8" borderId="21" xfId="0" applyFont="1" applyFill="1" applyBorder="1" applyAlignment="1">
      <alignment vertical="center" wrapText="1"/>
    </xf>
    <xf numFmtId="0" fontId="3" fillId="8" borderId="0" xfId="0" applyFont="1" applyFill="1" applyAlignment="1">
      <alignment horizontal="left"/>
    </xf>
    <xf numFmtId="0" fontId="14" fillId="8" borderId="0" xfId="0" applyFont="1" applyFill="1" applyAlignment="1">
      <alignment vertical="top"/>
    </xf>
    <xf numFmtId="0" fontId="14" fillId="8" borderId="0" xfId="0" applyFont="1" applyFill="1"/>
    <xf numFmtId="0" fontId="14" fillId="8" borderId="0" xfId="0" applyFont="1" applyFill="1" applyAlignment="1">
      <alignment wrapText="1"/>
    </xf>
    <xf numFmtId="0" fontId="14" fillId="8" borderId="0" xfId="0" applyFont="1" applyFill="1" applyAlignment="1">
      <alignment vertical="top" wrapText="1"/>
    </xf>
    <xf numFmtId="0" fontId="3" fillId="8" borderId="0" xfId="0" applyFont="1" applyFill="1" applyAlignment="1"/>
    <xf numFmtId="0" fontId="14" fillId="8" borderId="0" xfId="0" applyFont="1" applyFill="1" applyAlignment="1"/>
    <xf numFmtId="0" fontId="16" fillId="0" borderId="0" xfId="3"/>
    <xf numFmtId="0" fontId="17" fillId="3" borderId="27" xfId="3" applyFont="1" applyFill="1" applyBorder="1"/>
    <xf numFmtId="168" fontId="18" fillId="3" borderId="28" xfId="3" applyNumberFormat="1" applyFont="1" applyFill="1" applyBorder="1" applyAlignment="1" applyProtection="1">
      <alignment horizontal="center"/>
      <protection locked="0"/>
    </xf>
    <xf numFmtId="0" fontId="17" fillId="4" borderId="27" xfId="3" applyFont="1" applyFill="1" applyBorder="1"/>
    <xf numFmtId="169" fontId="19" fillId="4" borderId="28" xfId="4" applyNumberFormat="1" applyFont="1" applyFill="1" applyBorder="1" applyAlignment="1" applyProtection="1">
      <alignment horizontal="center"/>
    </xf>
    <xf numFmtId="0" fontId="20" fillId="0" borderId="0" xfId="3" applyFont="1"/>
    <xf numFmtId="14" fontId="17" fillId="0" borderId="0" xfId="3" applyNumberFormat="1" applyFont="1"/>
    <xf numFmtId="0" fontId="22" fillId="12" borderId="29" xfId="5" applyFont="1" applyFill="1" applyBorder="1" applyAlignment="1">
      <alignment horizontal="center"/>
    </xf>
    <xf numFmtId="170" fontId="22" fillId="0" borderId="30" xfId="5" applyNumberFormat="1" applyFont="1" applyFill="1" applyBorder="1" applyAlignment="1">
      <alignment horizontal="center" wrapText="1"/>
    </xf>
    <xf numFmtId="0" fontId="22" fillId="0" borderId="30" xfId="5" applyFont="1" applyFill="1" applyBorder="1" applyAlignment="1">
      <alignment horizontal="center" wrapText="1"/>
    </xf>
    <xf numFmtId="2" fontId="22" fillId="0" borderId="30" xfId="5" applyNumberFormat="1" applyFont="1" applyFill="1" applyBorder="1" applyAlignment="1">
      <alignment horizontal="center" wrapText="1"/>
    </xf>
    <xf numFmtId="22" fontId="16" fillId="0" borderId="0" xfId="3" applyNumberFormat="1"/>
    <xf numFmtId="0" fontId="16" fillId="0" borderId="0" xfId="3" applyFont="1"/>
    <xf numFmtId="168" fontId="16" fillId="0" borderId="0" xfId="3" applyNumberFormat="1"/>
    <xf numFmtId="0" fontId="15" fillId="8" borderId="0" xfId="0" applyFont="1" applyFill="1"/>
    <xf numFmtId="0" fontId="23" fillId="8" borderId="0" xfId="0" applyFont="1" applyFill="1" applyAlignment="1">
      <alignment wrapText="1"/>
    </xf>
    <xf numFmtId="0" fontId="24" fillId="8" borderId="0" xfId="7" quotePrefix="1" applyFill="1"/>
    <xf numFmtId="0" fontId="3" fillId="8" borderId="0" xfId="0" applyFont="1" applyFill="1" applyAlignment="1">
      <alignment horizontal="center" vertical="top"/>
    </xf>
    <xf numFmtId="0" fontId="3" fillId="8" borderId="0" xfId="0" applyFont="1" applyFill="1"/>
    <xf numFmtId="0" fontId="25" fillId="0" borderId="0" xfId="0" applyFont="1"/>
    <xf numFmtId="0" fontId="9" fillId="0" borderId="8" xfId="0" applyFont="1" applyBorder="1" applyAlignment="1">
      <alignment vertical="center" wrapText="1"/>
    </xf>
    <xf numFmtId="0" fontId="26" fillId="8" borderId="0" xfId="0" applyFont="1" applyFill="1" applyAlignment="1">
      <alignment wrapText="1"/>
    </xf>
    <xf numFmtId="0" fontId="11" fillId="5" borderId="6" xfId="0" applyFont="1" applyFill="1" applyBorder="1" applyAlignment="1">
      <alignment horizontal="center" wrapText="1"/>
    </xf>
    <xf numFmtId="0" fontId="11" fillId="10" borderId="0" xfId="0" applyFont="1" applyFill="1" applyBorder="1" applyAlignment="1">
      <alignment horizontal="center" vertical="top" wrapText="1"/>
    </xf>
    <xf numFmtId="0" fontId="11" fillId="5" borderId="11" xfId="0" applyFont="1" applyFill="1" applyBorder="1" applyAlignment="1">
      <alignment horizontal="center" wrapText="1"/>
    </xf>
    <xf numFmtId="0" fontId="11" fillId="5" borderId="8" xfId="0" applyFont="1" applyFill="1" applyBorder="1" applyAlignment="1">
      <alignment horizontal="center" wrapText="1"/>
    </xf>
    <xf numFmtId="0" fontId="11" fillId="5" borderId="12" xfId="0" applyFont="1" applyFill="1" applyBorder="1" applyAlignment="1">
      <alignment horizontal="center" wrapText="1"/>
    </xf>
    <xf numFmtId="0" fontId="10" fillId="0" borderId="23" xfId="0" applyFont="1" applyBorder="1" applyAlignment="1">
      <alignment vertical="top" wrapText="1"/>
    </xf>
    <xf numFmtId="0" fontId="10" fillId="6" borderId="23" xfId="0" applyFont="1" applyFill="1" applyBorder="1" applyAlignment="1">
      <alignment vertical="top" wrapText="1"/>
    </xf>
    <xf numFmtId="0" fontId="7" fillId="0" borderId="0" xfId="0" applyFont="1"/>
    <xf numFmtId="0" fontId="27" fillId="8" borderId="0" xfId="0" applyFont="1" applyFill="1"/>
    <xf numFmtId="0" fontId="11" fillId="9" borderId="18" xfId="0" applyFont="1" applyFill="1" applyBorder="1" applyAlignment="1"/>
    <xf numFmtId="0" fontId="7" fillId="9" borderId="31" xfId="0" applyFont="1" applyFill="1" applyBorder="1"/>
    <xf numFmtId="0" fontId="11" fillId="9" borderId="31" xfId="0" applyFont="1" applyFill="1" applyBorder="1" applyAlignment="1">
      <alignment horizontal="center" wrapText="1"/>
    </xf>
    <xf numFmtId="0" fontId="7" fillId="9" borderId="19" xfId="0" applyFont="1" applyFill="1" applyBorder="1"/>
    <xf numFmtId="0" fontId="7" fillId="9" borderId="5" xfId="0" applyFont="1" applyFill="1" applyBorder="1"/>
    <xf numFmtId="164" fontId="7" fillId="9" borderId="0" xfId="1" applyNumberFormat="1" applyFont="1" applyFill="1" applyBorder="1"/>
    <xf numFmtId="0" fontId="7" fillId="9" borderId="0" xfId="0" applyFont="1" applyFill="1" applyBorder="1"/>
    <xf numFmtId="0" fontId="7" fillId="9" borderId="4" xfId="0" applyFont="1" applyFill="1" applyBorder="1"/>
    <xf numFmtId="0" fontId="11" fillId="9" borderId="5" xfId="0" applyFont="1" applyFill="1" applyBorder="1"/>
    <xf numFmtId="164" fontId="7" fillId="9" borderId="0" xfId="0" applyNumberFormat="1" applyFont="1" applyFill="1" applyBorder="1"/>
    <xf numFmtId="165" fontId="10" fillId="9" borderId="0" xfId="1" applyNumberFormat="1" applyFont="1" applyFill="1" applyBorder="1"/>
    <xf numFmtId="165" fontId="7" fillId="9" borderId="0" xfId="1" applyNumberFormat="1" applyFont="1" applyFill="1" applyBorder="1"/>
    <xf numFmtId="0" fontId="10" fillId="9" borderId="0" xfId="0" applyFont="1" applyFill="1" applyBorder="1"/>
    <xf numFmtId="0" fontId="11" fillId="9" borderId="3" xfId="0" applyFont="1" applyFill="1" applyBorder="1"/>
    <xf numFmtId="165" fontId="7" fillId="9" borderId="2" xfId="1" applyNumberFormat="1" applyFont="1" applyFill="1" applyBorder="1"/>
    <xf numFmtId="165" fontId="10" fillId="9" borderId="2" xfId="1" applyNumberFormat="1" applyFont="1" applyFill="1" applyBorder="1"/>
    <xf numFmtId="0" fontId="7" fillId="9" borderId="2" xfId="0" applyFont="1" applyFill="1" applyBorder="1"/>
    <xf numFmtId="0" fontId="7" fillId="9" borderId="1" xfId="0" applyFont="1" applyFill="1" applyBorder="1"/>
    <xf numFmtId="0" fontId="28" fillId="8" borderId="25" xfId="0" applyFont="1" applyFill="1" applyBorder="1"/>
    <xf numFmtId="0" fontId="7" fillId="8" borderId="34" xfId="0" applyFont="1" applyFill="1" applyBorder="1"/>
    <xf numFmtId="0" fontId="7" fillId="8" borderId="35" xfId="0" applyFont="1" applyFill="1" applyBorder="1"/>
    <xf numFmtId="0" fontId="11" fillId="8" borderId="36" xfId="0" applyFont="1" applyFill="1" applyBorder="1"/>
    <xf numFmtId="164" fontId="7" fillId="4" borderId="0" xfId="1" applyNumberFormat="1" applyFont="1" applyFill="1" applyBorder="1"/>
    <xf numFmtId="0" fontId="7" fillId="8" borderId="0" xfId="0" applyFont="1" applyFill="1" applyBorder="1"/>
    <xf numFmtId="0" fontId="7" fillId="8" borderId="37" xfId="0" applyFont="1" applyFill="1" applyBorder="1"/>
    <xf numFmtId="0" fontId="7" fillId="8" borderId="36" xfId="0" applyFont="1" applyFill="1" applyBorder="1"/>
    <xf numFmtId="171" fontId="7" fillId="4" borderId="0" xfId="1" applyNumberFormat="1" applyFont="1" applyFill="1" applyBorder="1"/>
    <xf numFmtId="10" fontId="7" fillId="4" borderId="0" xfId="2" applyNumberFormat="1" applyFont="1" applyFill="1" applyBorder="1"/>
    <xf numFmtId="0" fontId="10" fillId="8" borderId="0" xfId="0" applyFont="1" applyFill="1" applyBorder="1"/>
    <xf numFmtId="164" fontId="7" fillId="4" borderId="0" xfId="1" applyNumberFormat="1" applyFont="1" applyFill="1" applyBorder="1" applyAlignment="1">
      <alignment horizontal="right"/>
    </xf>
    <xf numFmtId="0" fontId="29" fillId="8" borderId="0" xfId="0" applyFont="1" applyFill="1" applyBorder="1"/>
    <xf numFmtId="0" fontId="7" fillId="8" borderId="26" xfId="0" applyFont="1" applyFill="1" applyBorder="1"/>
    <xf numFmtId="0" fontId="7" fillId="8" borderId="20" xfId="0" applyFont="1" applyFill="1" applyBorder="1"/>
    <xf numFmtId="0" fontId="7" fillId="8" borderId="38" xfId="0" applyFont="1" applyFill="1" applyBorder="1"/>
    <xf numFmtId="0" fontId="30" fillId="8" borderId="0" xfId="0" applyFont="1" applyFill="1"/>
    <xf numFmtId="0" fontId="29" fillId="8" borderId="0" xfId="0" applyFont="1" applyFill="1"/>
    <xf numFmtId="0" fontId="28" fillId="8" borderId="18" xfId="0" applyFont="1" applyFill="1" applyBorder="1" applyAlignment="1">
      <alignment horizontal="left"/>
    </xf>
    <xf numFmtId="0" fontId="7" fillId="0" borderId="31" xfId="0" applyFont="1" applyBorder="1"/>
    <xf numFmtId="0" fontId="28" fillId="8" borderId="31" xfId="0" applyFont="1" applyFill="1" applyBorder="1" applyAlignment="1">
      <alignment horizontal="center"/>
    </xf>
    <xf numFmtId="0" fontId="28" fillId="8" borderId="19" xfId="0" applyFont="1" applyFill="1" applyBorder="1" applyAlignment="1">
      <alignment horizontal="center"/>
    </xf>
    <xf numFmtId="0" fontId="11" fillId="8" borderId="5" xfId="0" applyFont="1" applyFill="1" applyBorder="1" applyAlignment="1">
      <alignment horizontal="center" vertical="top" wrapText="1"/>
    </xf>
    <xf numFmtId="0" fontId="11" fillId="8" borderId="0" xfId="0" applyFont="1" applyFill="1" applyBorder="1" applyAlignment="1">
      <alignment horizontal="center" vertical="top"/>
    </xf>
    <xf numFmtId="0" fontId="11" fillId="8" borderId="0" xfId="0" applyFont="1" applyFill="1" applyBorder="1" applyAlignment="1">
      <alignment horizontal="center" vertical="top" wrapText="1"/>
    </xf>
    <xf numFmtId="0" fontId="11" fillId="8" borderId="4" xfId="0" applyFont="1" applyFill="1" applyBorder="1" applyAlignment="1">
      <alignment horizontal="center" vertical="top" wrapText="1"/>
    </xf>
    <xf numFmtId="0" fontId="11" fillId="8" borderId="0" xfId="0" applyFont="1" applyFill="1" applyAlignment="1">
      <alignment horizontal="center" wrapText="1"/>
    </xf>
    <xf numFmtId="0" fontId="7" fillId="8" borderId="5" xfId="0" applyFont="1" applyFill="1" applyBorder="1"/>
    <xf numFmtId="0" fontId="11" fillId="8" borderId="0" xfId="0" applyFont="1" applyFill="1" applyBorder="1" applyAlignment="1">
      <alignment horizontal="center" wrapText="1"/>
    </xf>
    <xf numFmtId="0" fontId="11" fillId="0" borderId="0" xfId="0" applyFont="1" applyAlignment="1">
      <alignment horizontal="center" wrapText="1"/>
    </xf>
    <xf numFmtId="0" fontId="11" fillId="0" borderId="0" xfId="0" applyFont="1" applyFill="1" applyAlignment="1">
      <alignment horizontal="center" wrapText="1"/>
    </xf>
    <xf numFmtId="164" fontId="7" fillId="3" borderId="0" xfId="1" applyNumberFormat="1" applyFont="1" applyFill="1" applyAlignment="1">
      <alignment horizontal="right" wrapText="1"/>
    </xf>
    <xf numFmtId="164" fontId="7" fillId="3" borderId="0" xfId="1" applyNumberFormat="1" applyFont="1" applyFill="1"/>
    <xf numFmtId="43" fontId="7" fillId="0" borderId="0" xfId="0" applyNumberFormat="1" applyFont="1"/>
    <xf numFmtId="9" fontId="7" fillId="3" borderId="0" xfId="0" applyNumberFormat="1" applyFont="1" applyFill="1"/>
    <xf numFmtId="164" fontId="7" fillId="0" borderId="0" xfId="1" applyNumberFormat="1" applyFont="1" applyFill="1"/>
    <xf numFmtId="43" fontId="7" fillId="3" borderId="0" xfId="1" applyNumberFormat="1" applyFont="1" applyFill="1"/>
    <xf numFmtId="16" fontId="7" fillId="0" borderId="0" xfId="0" applyNumberFormat="1" applyFont="1"/>
    <xf numFmtId="0" fontId="11" fillId="0" borderId="0" xfId="0" applyFont="1"/>
    <xf numFmtId="1" fontId="7" fillId="0" borderId="0" xfId="0" applyNumberFormat="1" applyFont="1"/>
    <xf numFmtId="164" fontId="7" fillId="0" borderId="0" xfId="0" applyNumberFormat="1" applyFont="1"/>
    <xf numFmtId="0" fontId="7" fillId="4" borderId="0" xfId="0" applyFont="1" applyFill="1" applyBorder="1"/>
    <xf numFmtId="0" fontId="7" fillId="8" borderId="4" xfId="0" applyFont="1" applyFill="1" applyBorder="1"/>
    <xf numFmtId="1" fontId="7" fillId="0" borderId="0" xfId="0" applyNumberFormat="1" applyFont="1" applyFill="1"/>
    <xf numFmtId="0" fontId="7" fillId="0" borderId="0" xfId="0" applyFont="1" applyBorder="1"/>
    <xf numFmtId="0" fontId="7" fillId="0" borderId="4" xfId="0" applyFont="1" applyBorder="1"/>
    <xf numFmtId="0" fontId="7" fillId="0" borderId="0" xfId="0" applyFont="1" applyFill="1"/>
    <xf numFmtId="0" fontId="7" fillId="8" borderId="3" xfId="0" applyFont="1" applyFill="1" applyBorder="1"/>
    <xf numFmtId="0" fontId="7" fillId="8" borderId="2" xfId="0" applyFont="1" applyFill="1" applyBorder="1"/>
    <xf numFmtId="164" fontId="11" fillId="3" borderId="32" xfId="1" applyNumberFormat="1" applyFont="1" applyFill="1" applyBorder="1"/>
    <xf numFmtId="1" fontId="11" fillId="3" borderId="32" xfId="0" applyNumberFormat="1" applyFont="1" applyFill="1" applyBorder="1"/>
    <xf numFmtId="164" fontId="11" fillId="3" borderId="33" xfId="1" applyNumberFormat="1" applyFont="1" applyFill="1" applyBorder="1"/>
    <xf numFmtId="164" fontId="11" fillId="3" borderId="16" xfId="1" applyNumberFormat="1" applyFont="1" applyFill="1" applyBorder="1"/>
    <xf numFmtId="1" fontId="11" fillId="0" borderId="0" xfId="0" applyNumberFormat="1" applyFont="1" applyFill="1" applyBorder="1"/>
    <xf numFmtId="0" fontId="11" fillId="5" borderId="0" xfId="0" applyFont="1" applyFill="1"/>
    <xf numFmtId="0" fontId="11" fillId="0" borderId="0" xfId="0" applyFont="1" applyFill="1"/>
    <xf numFmtId="0" fontId="11" fillId="0" borderId="0" xfId="0" applyFont="1" applyAlignment="1">
      <alignment horizontal="center"/>
    </xf>
    <xf numFmtId="0" fontId="11" fillId="5" borderId="10" xfId="0" applyFont="1" applyFill="1" applyBorder="1" applyAlignment="1">
      <alignment horizontal="center" wrapText="1"/>
    </xf>
    <xf numFmtId="0" fontId="11" fillId="5" borderId="9" xfId="0" applyFont="1" applyFill="1" applyBorder="1" applyAlignment="1">
      <alignment horizontal="center" wrapText="1"/>
    </xf>
    <xf numFmtId="0" fontId="11" fillId="5" borderId="7" xfId="0" applyFont="1" applyFill="1" applyBorder="1" applyAlignment="1">
      <alignment horizontal="center" wrapText="1"/>
    </xf>
    <xf numFmtId="0" fontId="10" fillId="0" borderId="5" xfId="0" applyFont="1" applyBorder="1" applyAlignment="1">
      <alignment wrapText="1"/>
    </xf>
    <xf numFmtId="0" fontId="10" fillId="0" borderId="0" xfId="0" applyFont="1" applyBorder="1" applyAlignment="1">
      <alignment wrapText="1"/>
    </xf>
    <xf numFmtId="0" fontId="10" fillId="0" borderId="4" xfId="0" applyFont="1" applyBorder="1" applyAlignment="1">
      <alignment wrapText="1"/>
    </xf>
    <xf numFmtId="0" fontId="31" fillId="0" borderId="0" xfId="0" applyFont="1" applyBorder="1" applyAlignment="1">
      <alignment wrapText="1"/>
    </xf>
    <xf numFmtId="0" fontId="7" fillId="4" borderId="5" xfId="0" applyFont="1" applyFill="1" applyBorder="1"/>
    <xf numFmtId="14" fontId="7" fillId="4" borderId="0" xfId="0" applyNumberFormat="1" applyFont="1" applyFill="1" applyBorder="1"/>
    <xf numFmtId="43" fontId="7" fillId="4" borderId="0" xfId="1" applyFont="1" applyFill="1" applyBorder="1"/>
    <xf numFmtId="0" fontId="7" fillId="4" borderId="0" xfId="0" applyFont="1" applyFill="1" applyBorder="1" applyAlignment="1">
      <alignment wrapText="1"/>
    </xf>
    <xf numFmtId="9" fontId="7" fillId="4" borderId="0" xfId="2" applyFont="1" applyFill="1" applyBorder="1"/>
    <xf numFmtId="9" fontId="7" fillId="4" borderId="4" xfId="0" applyNumberFormat="1" applyFont="1" applyFill="1" applyBorder="1"/>
    <xf numFmtId="164" fontId="7" fillId="4" borderId="4" xfId="1" applyNumberFormat="1" applyFont="1" applyFill="1" applyBorder="1"/>
    <xf numFmtId="164" fontId="7" fillId="4" borderId="0" xfId="0" applyNumberFormat="1" applyFont="1" applyFill="1" applyBorder="1"/>
    <xf numFmtId="0" fontId="7" fillId="4" borderId="4" xfId="0" applyFont="1" applyFill="1" applyBorder="1"/>
    <xf numFmtId="164" fontId="7" fillId="3" borderId="0" xfId="1" applyNumberFormat="1" applyFont="1" applyFill="1" applyBorder="1"/>
    <xf numFmtId="164" fontId="7" fillId="3" borderId="17" xfId="1" applyNumberFormat="1" applyFont="1" applyFill="1" applyBorder="1"/>
    <xf numFmtId="0" fontId="29" fillId="2" borderId="0" xfId="0" applyFont="1" applyFill="1" applyBorder="1" applyAlignment="1">
      <alignment horizontal="center"/>
    </xf>
    <xf numFmtId="0" fontId="7" fillId="0" borderId="0" xfId="0" applyFont="1" applyFill="1" applyBorder="1"/>
    <xf numFmtId="14" fontId="7" fillId="0" borderId="0" xfId="0" applyNumberFormat="1" applyFont="1" applyFill="1" applyBorder="1"/>
    <xf numFmtId="43" fontId="7" fillId="0" borderId="0" xfId="1" applyFont="1" applyFill="1" applyBorder="1"/>
    <xf numFmtId="0" fontId="7" fillId="0" borderId="0" xfId="0" applyFont="1" applyFill="1" applyBorder="1" applyAlignment="1">
      <alignment wrapText="1"/>
    </xf>
    <xf numFmtId="164" fontId="7" fillId="0" borderId="0" xfId="1" applyNumberFormat="1" applyFont="1" applyFill="1" applyBorder="1"/>
    <xf numFmtId="9" fontId="7" fillId="0" borderId="0" xfId="2" applyFont="1" applyFill="1" applyBorder="1"/>
    <xf numFmtId="9" fontId="7" fillId="0" borderId="0" xfId="0" applyNumberFormat="1" applyFont="1" applyFill="1" applyBorder="1"/>
    <xf numFmtId="0" fontId="29" fillId="0" borderId="0" xfId="0" applyFont="1" applyFill="1" applyBorder="1" applyAlignment="1">
      <alignment horizontal="center"/>
    </xf>
    <xf numFmtId="0" fontId="11" fillId="0" borderId="0" xfId="0" applyFont="1" applyFill="1" applyBorder="1"/>
    <xf numFmtId="14" fontId="7" fillId="0" borderId="0" xfId="0" applyNumberFormat="1" applyFont="1" applyFill="1"/>
    <xf numFmtId="164" fontId="11" fillId="0" borderId="16" xfId="0" applyNumberFormat="1" applyFont="1" applyFill="1" applyBorder="1"/>
    <xf numFmtId="14" fontId="7" fillId="0" borderId="0" xfId="0" applyNumberFormat="1" applyFont="1"/>
    <xf numFmtId="0" fontId="32" fillId="0" borderId="0" xfId="0" applyFont="1"/>
    <xf numFmtId="165" fontId="7" fillId="4" borderId="0" xfId="1" applyNumberFormat="1" applyFont="1" applyFill="1" applyBorder="1"/>
    <xf numFmtId="165" fontId="7" fillId="4" borderId="4" xfId="1" applyNumberFormat="1" applyFont="1" applyFill="1" applyBorder="1"/>
    <xf numFmtId="165" fontId="7" fillId="3" borderId="5" xfId="1" applyNumberFormat="1" applyFont="1" applyFill="1" applyBorder="1"/>
    <xf numFmtId="165" fontId="7" fillId="3" borderId="0" xfId="1" applyNumberFormat="1" applyFont="1" applyFill="1" applyBorder="1"/>
    <xf numFmtId="165" fontId="7" fillId="3" borderId="17" xfId="1" applyNumberFormat="1" applyFont="1" applyFill="1" applyBorder="1"/>
    <xf numFmtId="0" fontId="33" fillId="8" borderId="0" xfId="0" applyFont="1" applyFill="1"/>
    <xf numFmtId="0" fontId="0" fillId="8" borderId="8" xfId="0" applyFill="1" applyBorder="1" applyAlignment="1">
      <alignment vertical="top"/>
    </xf>
    <xf numFmtId="0" fontId="0" fillId="8" borderId="8" xfId="0" applyFill="1" applyBorder="1" applyAlignment="1">
      <alignment vertical="top" wrapText="1"/>
    </xf>
    <xf numFmtId="164" fontId="7" fillId="4" borderId="20" xfId="1" applyNumberFormat="1" applyFont="1" applyFill="1" applyBorder="1"/>
    <xf numFmtId="164" fontId="29" fillId="8" borderId="20" xfId="0" applyNumberFormat="1" applyFont="1" applyFill="1" applyBorder="1"/>
    <xf numFmtId="0" fontId="12" fillId="0" borderId="0" xfId="0" applyFont="1"/>
    <xf numFmtId="0" fontId="0" fillId="0" borderId="25" xfId="0" applyBorder="1" applyAlignment="1">
      <alignment wrapText="1"/>
    </xf>
    <xf numFmtId="0" fontId="0" fillId="0" borderId="23" xfId="0" applyBorder="1" applyAlignment="1">
      <alignment wrapText="1"/>
    </xf>
    <xf numFmtId="0" fontId="0" fillId="0" borderId="36" xfId="0" applyBorder="1"/>
    <xf numFmtId="0" fontId="0" fillId="0" borderId="24" xfId="0" applyBorder="1"/>
    <xf numFmtId="0" fontId="0" fillId="0" borderId="26" xfId="0" applyBorder="1"/>
    <xf numFmtId="0" fontId="0" fillId="0" borderId="21" xfId="0" applyBorder="1"/>
    <xf numFmtId="0" fontId="0" fillId="0" borderId="24" xfId="0" applyBorder="1" applyAlignment="1">
      <alignment wrapText="1"/>
    </xf>
    <xf numFmtId="0" fontId="0" fillId="0" borderId="34" xfId="0" applyBorder="1"/>
    <xf numFmtId="0" fontId="0" fillId="0" borderId="23" xfId="0" applyBorder="1"/>
    <xf numFmtId="0" fontId="0" fillId="0" borderId="34" xfId="0" applyBorder="1" applyAlignment="1">
      <alignment wrapText="1"/>
    </xf>
    <xf numFmtId="0" fontId="0" fillId="0" borderId="20" xfId="0" applyBorder="1"/>
    <xf numFmtId="0" fontId="0" fillId="0" borderId="21" xfId="0" applyBorder="1" applyAlignment="1">
      <alignment wrapText="1"/>
    </xf>
    <xf numFmtId="0" fontId="12" fillId="6" borderId="20" xfId="0" applyFont="1" applyFill="1" applyBorder="1" applyAlignment="1">
      <alignment horizontal="center"/>
    </xf>
    <xf numFmtId="0" fontId="11" fillId="11" borderId="20" xfId="0" applyFont="1" applyFill="1" applyBorder="1" applyAlignment="1">
      <alignment horizontal="center"/>
    </xf>
    <xf numFmtId="0" fontId="11" fillId="7" borderId="0" xfId="0" applyFont="1" applyFill="1" applyAlignment="1">
      <alignment horizontal="center"/>
    </xf>
    <xf numFmtId="0" fontId="28" fillId="8" borderId="0" xfId="0" applyFont="1" applyFill="1" applyBorder="1" applyAlignment="1">
      <alignment horizontal="center"/>
    </xf>
    <xf numFmtId="0" fontId="11" fillId="0" borderId="15" xfId="0" applyFont="1" applyBorder="1" applyAlignment="1">
      <alignment horizontal="center"/>
    </xf>
    <xf numFmtId="0" fontId="7" fillId="0" borderId="14" xfId="0" applyFont="1" applyBorder="1" applyAlignment="1">
      <alignment horizontal="center"/>
    </xf>
    <xf numFmtId="0" fontId="7" fillId="0" borderId="13" xfId="0" applyFont="1" applyBorder="1" applyAlignment="1">
      <alignment horizontal="center"/>
    </xf>
    <xf numFmtId="0" fontId="11" fillId="0" borderId="14" xfId="0" applyFont="1" applyBorder="1" applyAlignment="1">
      <alignment horizontal="center"/>
    </xf>
    <xf numFmtId="0" fontId="11" fillId="0" borderId="13" xfId="0" applyFont="1" applyBorder="1" applyAlignment="1">
      <alignment horizontal="center"/>
    </xf>
    <xf numFmtId="0" fontId="9" fillId="0" borderId="7" xfId="0" applyFont="1" applyBorder="1" applyAlignment="1">
      <alignment vertical="center" wrapText="1"/>
    </xf>
    <xf numFmtId="0" fontId="2" fillId="6" borderId="20" xfId="0" applyFont="1" applyFill="1" applyBorder="1" applyAlignment="1">
      <alignment horizontal="center"/>
    </xf>
    <xf numFmtId="0" fontId="9" fillId="0" borderId="8"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34" fillId="8" borderId="0" xfId="0" applyFont="1" applyFill="1"/>
    <xf numFmtId="0" fontId="35" fillId="8" borderId="0" xfId="0" applyFont="1" applyFill="1"/>
  </cellXfs>
  <cellStyles count="8">
    <cellStyle name="Comma" xfId="1" builtinId="3"/>
    <cellStyle name="Hyperlink" xfId="7" builtinId="8"/>
    <cellStyle name="Normal" xfId="0" builtinId="0"/>
    <cellStyle name="Normal 10" xfId="6"/>
    <cellStyle name="Normal 2" xfId="3"/>
    <cellStyle name="Normal_Sheet2" xfId="5"/>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45720</xdr:colOff>
      <xdr:row>35</xdr:row>
      <xdr:rowOff>312420</xdr:rowOff>
    </xdr:from>
    <xdr:to>
      <xdr:col>11</xdr:col>
      <xdr:colOff>45720</xdr:colOff>
      <xdr:row>57</xdr:row>
      <xdr:rowOff>91440</xdr:rowOff>
    </xdr:to>
    <xdr:cxnSp macro="">
      <xdr:nvCxnSpPr>
        <xdr:cNvPr id="2" name="Straight Arrow Connector 1"/>
        <xdr:cNvCxnSpPr/>
      </xdr:nvCxnSpPr>
      <xdr:spPr>
        <a:xfrm flipV="1">
          <a:off x="12877800" y="7033260"/>
          <a:ext cx="601980" cy="37719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1013460</xdr:colOff>
      <xdr:row>18</xdr:row>
      <xdr:rowOff>83820</xdr:rowOff>
    </xdr:from>
    <xdr:to>
      <xdr:col>8</xdr:col>
      <xdr:colOff>723900</xdr:colOff>
      <xdr:row>36</xdr:row>
      <xdr:rowOff>0</xdr:rowOff>
    </xdr:to>
    <xdr:cxnSp macro="">
      <xdr:nvCxnSpPr>
        <xdr:cNvPr id="3" name="Straight Arrow Connector 2"/>
        <xdr:cNvCxnSpPr/>
      </xdr:nvCxnSpPr>
      <xdr:spPr>
        <a:xfrm>
          <a:off x="8930640" y="3078480"/>
          <a:ext cx="2156460" cy="395478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38100</xdr:colOff>
      <xdr:row>35</xdr:row>
      <xdr:rowOff>83820</xdr:rowOff>
    </xdr:from>
    <xdr:to>
      <xdr:col>14</xdr:col>
      <xdr:colOff>220980</xdr:colOff>
      <xdr:row>35</xdr:row>
      <xdr:rowOff>83820</xdr:rowOff>
    </xdr:to>
    <xdr:cxnSp macro="">
      <xdr:nvCxnSpPr>
        <xdr:cNvPr id="4" name="Straight Arrow Connector 3"/>
        <xdr:cNvCxnSpPr/>
      </xdr:nvCxnSpPr>
      <xdr:spPr>
        <a:xfrm>
          <a:off x="14394180" y="6941820"/>
          <a:ext cx="14630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15240</xdr:colOff>
      <xdr:row>26</xdr:row>
      <xdr:rowOff>0</xdr:rowOff>
    </xdr:from>
    <xdr:to>
      <xdr:col>6</xdr:col>
      <xdr:colOff>967740</xdr:colOff>
      <xdr:row>36</xdr:row>
      <xdr:rowOff>30480</xdr:rowOff>
    </xdr:to>
    <xdr:cxnSp macro="">
      <xdr:nvCxnSpPr>
        <xdr:cNvPr id="5" name="Straight Arrow Connector 4"/>
        <xdr:cNvCxnSpPr/>
      </xdr:nvCxnSpPr>
      <xdr:spPr>
        <a:xfrm flipH="1">
          <a:off x="4160520" y="4396740"/>
          <a:ext cx="4724400" cy="2667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45720</xdr:colOff>
      <xdr:row>35</xdr:row>
      <xdr:rowOff>312420</xdr:rowOff>
    </xdr:from>
    <xdr:to>
      <xdr:col>11</xdr:col>
      <xdr:colOff>45720</xdr:colOff>
      <xdr:row>57</xdr:row>
      <xdr:rowOff>91440</xdr:rowOff>
    </xdr:to>
    <xdr:cxnSp macro="">
      <xdr:nvCxnSpPr>
        <xdr:cNvPr id="2" name="Straight Arrow Connector 1"/>
        <xdr:cNvCxnSpPr/>
      </xdr:nvCxnSpPr>
      <xdr:spPr>
        <a:xfrm flipV="1">
          <a:off x="8991600" y="6667500"/>
          <a:ext cx="365760" cy="58445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1013460</xdr:colOff>
      <xdr:row>18</xdr:row>
      <xdr:rowOff>83820</xdr:rowOff>
    </xdr:from>
    <xdr:to>
      <xdr:col>8</xdr:col>
      <xdr:colOff>723900</xdr:colOff>
      <xdr:row>36</xdr:row>
      <xdr:rowOff>0</xdr:rowOff>
    </xdr:to>
    <xdr:cxnSp macro="">
      <xdr:nvCxnSpPr>
        <xdr:cNvPr id="3" name="Straight Arrow Connector 2"/>
        <xdr:cNvCxnSpPr/>
      </xdr:nvCxnSpPr>
      <xdr:spPr>
        <a:xfrm>
          <a:off x="6035040" y="1889760"/>
          <a:ext cx="1767840" cy="43129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38100</xdr:colOff>
      <xdr:row>35</xdr:row>
      <xdr:rowOff>83820</xdr:rowOff>
    </xdr:from>
    <xdr:to>
      <xdr:col>14</xdr:col>
      <xdr:colOff>220980</xdr:colOff>
      <xdr:row>35</xdr:row>
      <xdr:rowOff>83820</xdr:rowOff>
    </xdr:to>
    <xdr:cxnSp macro="">
      <xdr:nvCxnSpPr>
        <xdr:cNvPr id="4" name="Straight Arrow Connector 3"/>
        <xdr:cNvCxnSpPr/>
      </xdr:nvCxnSpPr>
      <xdr:spPr>
        <a:xfrm>
          <a:off x="14394180" y="6941820"/>
          <a:ext cx="14630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15240</xdr:colOff>
      <xdr:row>26</xdr:row>
      <xdr:rowOff>0</xdr:rowOff>
    </xdr:from>
    <xdr:to>
      <xdr:col>6</xdr:col>
      <xdr:colOff>967740</xdr:colOff>
      <xdr:row>36</xdr:row>
      <xdr:rowOff>30480</xdr:rowOff>
    </xdr:to>
    <xdr:cxnSp macro="">
      <xdr:nvCxnSpPr>
        <xdr:cNvPr id="5" name="Straight Arrow Connector 4"/>
        <xdr:cNvCxnSpPr/>
      </xdr:nvCxnSpPr>
      <xdr:spPr>
        <a:xfrm flipH="1">
          <a:off x="4160520" y="4396740"/>
          <a:ext cx="4724400" cy="2667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0</xdr:colOff>
      <xdr:row>4</xdr:row>
      <xdr:rowOff>0</xdr:rowOff>
    </xdr:from>
    <xdr:ext cx="1668342" cy="937629"/>
    <xdr:sp macro="" textlink="">
      <xdr:nvSpPr>
        <xdr:cNvPr id="2" name="Rectangle 1"/>
        <xdr:cNvSpPr/>
      </xdr:nvSpPr>
      <xdr:spPr>
        <a:xfrm>
          <a:off x="5974080" y="754380"/>
          <a:ext cx="1668342" cy="937629"/>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Draft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ainne%20OHalloran\Downloads\Lease%20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7"/>
  <sheetViews>
    <sheetView tabSelected="1" workbookViewId="0">
      <selection activeCell="F11" sqref="F11"/>
    </sheetView>
  </sheetViews>
  <sheetFormatPr defaultColWidth="8.85546875" defaultRowHeight="15" x14ac:dyDescent="0.25"/>
  <cols>
    <col min="1" max="1" width="6.140625" style="60" customWidth="1"/>
    <col min="2" max="2" width="137" style="60" bestFit="1" customWidth="1"/>
    <col min="3" max="16384" width="8.85546875" style="60"/>
  </cols>
  <sheetData>
    <row r="1" spans="1:3" x14ac:dyDescent="0.25">
      <c r="A1" s="216" t="s">
        <v>327</v>
      </c>
    </row>
    <row r="2" spans="1:3" x14ac:dyDescent="0.25">
      <c r="A2" s="216"/>
    </row>
    <row r="3" spans="1:3" ht="21" x14ac:dyDescent="0.35">
      <c r="A3" s="248" t="s">
        <v>377</v>
      </c>
      <c r="B3" s="249"/>
    </row>
    <row r="4" spans="1:3" x14ac:dyDescent="0.25">
      <c r="A4" s="216"/>
    </row>
    <row r="5" spans="1:3" ht="15.75" x14ac:dyDescent="0.25">
      <c r="A5" s="66" t="s">
        <v>281</v>
      </c>
    </row>
    <row r="6" spans="1:3" ht="15.75" x14ac:dyDescent="0.25">
      <c r="A6" s="90" t="s">
        <v>286</v>
      </c>
      <c r="C6" s="89"/>
    </row>
    <row r="7" spans="1:3" ht="15.75" x14ac:dyDescent="0.25">
      <c r="A7" s="90">
        <v>1</v>
      </c>
      <c r="B7" s="68" t="s">
        <v>320</v>
      </c>
    </row>
    <row r="8" spans="1:3" ht="15.75" x14ac:dyDescent="0.25">
      <c r="A8" s="90">
        <v>2</v>
      </c>
      <c r="B8" s="68" t="s">
        <v>321</v>
      </c>
    </row>
    <row r="9" spans="1:3" ht="15.75" x14ac:dyDescent="0.25">
      <c r="A9" s="90">
        <v>3</v>
      </c>
      <c r="B9" s="69" t="s">
        <v>218</v>
      </c>
    </row>
    <row r="10" spans="1:3" ht="15.75" x14ac:dyDescent="0.25">
      <c r="A10" s="90">
        <v>4</v>
      </c>
      <c r="B10" s="68" t="s">
        <v>322</v>
      </c>
    </row>
    <row r="11" spans="1:3" ht="31.5" x14ac:dyDescent="0.25">
      <c r="A11" s="90">
        <v>5</v>
      </c>
      <c r="B11" s="70" t="s">
        <v>284</v>
      </c>
    </row>
    <row r="12" spans="1:3" ht="15.75" x14ac:dyDescent="0.25">
      <c r="A12" s="67"/>
      <c r="B12" s="88" t="s">
        <v>282</v>
      </c>
    </row>
    <row r="13" spans="1:3" ht="15.75" x14ac:dyDescent="0.25">
      <c r="A13" s="67"/>
      <c r="B13" s="88"/>
    </row>
    <row r="14" spans="1:3" ht="15.75" x14ac:dyDescent="0.25">
      <c r="A14" s="71" t="s">
        <v>290</v>
      </c>
    </row>
    <row r="15" spans="1:3" ht="15.75" x14ac:dyDescent="0.25">
      <c r="A15" s="71" t="s">
        <v>286</v>
      </c>
    </row>
    <row r="16" spans="1:3" ht="15.75" x14ac:dyDescent="0.25">
      <c r="A16" s="90">
        <v>1</v>
      </c>
      <c r="B16" s="69" t="s">
        <v>323</v>
      </c>
    </row>
    <row r="17" spans="1:2" ht="15.75" x14ac:dyDescent="0.25">
      <c r="A17" s="90">
        <v>2</v>
      </c>
      <c r="B17" s="69" t="s">
        <v>289</v>
      </c>
    </row>
    <row r="18" spans="1:2" ht="15.75" x14ac:dyDescent="0.25">
      <c r="A18" s="90" t="s">
        <v>270</v>
      </c>
      <c r="B18" s="69" t="s">
        <v>274</v>
      </c>
    </row>
    <row r="19" spans="1:2" ht="15.75" x14ac:dyDescent="0.25">
      <c r="A19" s="90" t="s">
        <v>271</v>
      </c>
      <c r="B19" s="69" t="s">
        <v>266</v>
      </c>
    </row>
    <row r="20" spans="1:2" ht="15.75" x14ac:dyDescent="0.25">
      <c r="A20" s="90" t="s">
        <v>272</v>
      </c>
      <c r="B20" s="69" t="s">
        <v>267</v>
      </c>
    </row>
    <row r="21" spans="1:2" ht="31.5" x14ac:dyDescent="0.25">
      <c r="A21" s="90" t="s">
        <v>273</v>
      </c>
      <c r="B21" s="69" t="s">
        <v>285</v>
      </c>
    </row>
    <row r="22" spans="1:2" ht="15.75" x14ac:dyDescent="0.25">
      <c r="A22" s="90">
        <v>3</v>
      </c>
      <c r="B22" s="72" t="s">
        <v>330</v>
      </c>
    </row>
    <row r="23" spans="1:2" ht="15.75" x14ac:dyDescent="0.25">
      <c r="A23" s="90" t="s">
        <v>268</v>
      </c>
      <c r="B23" s="72" t="s">
        <v>288</v>
      </c>
    </row>
    <row r="24" spans="1:2" ht="47.25" x14ac:dyDescent="0.25">
      <c r="A24" s="90" t="s">
        <v>269</v>
      </c>
      <c r="B24" s="69" t="s">
        <v>335</v>
      </c>
    </row>
    <row r="25" spans="1:2" ht="31.5" x14ac:dyDescent="0.25">
      <c r="A25" s="90">
        <v>4</v>
      </c>
      <c r="B25" s="94" t="s">
        <v>300</v>
      </c>
    </row>
    <row r="27" spans="1:2" ht="15.75" x14ac:dyDescent="0.25">
      <c r="A27" s="91" t="s">
        <v>287</v>
      </c>
      <c r="B27" s="92"/>
    </row>
    <row r="28" spans="1:2" ht="15.75" x14ac:dyDescent="0.25">
      <c r="A28" s="68" t="s">
        <v>324</v>
      </c>
      <c r="B28" s="68"/>
    </row>
    <row r="29" spans="1:2" ht="15.75" x14ac:dyDescent="0.25">
      <c r="A29" s="68" t="s">
        <v>331</v>
      </c>
      <c r="B29" s="68"/>
    </row>
    <row r="30" spans="1:2" ht="15.75" x14ac:dyDescent="0.25">
      <c r="B30" s="69"/>
    </row>
    <row r="33" spans="2:2" x14ac:dyDescent="0.25">
      <c r="B33" s="87"/>
    </row>
    <row r="35" spans="2:2" x14ac:dyDescent="0.25">
      <c r="B35" s="87"/>
    </row>
    <row r="38" spans="2:2" x14ac:dyDescent="0.25">
      <c r="B38" s="87"/>
    </row>
    <row r="40" spans="2:2" x14ac:dyDescent="0.25">
      <c r="B40" s="87"/>
    </row>
    <row r="41" spans="2:2" x14ac:dyDescent="0.25">
      <c r="B41" s="87"/>
    </row>
    <row r="42" spans="2:2" x14ac:dyDescent="0.25">
      <c r="B42" s="87"/>
    </row>
    <row r="43" spans="2:2" x14ac:dyDescent="0.25">
      <c r="B43" s="87"/>
    </row>
    <row r="44" spans="2:2" x14ac:dyDescent="0.25">
      <c r="B44" s="87"/>
    </row>
    <row r="45" spans="2:2" x14ac:dyDescent="0.25">
      <c r="B45" s="87"/>
    </row>
    <row r="46" spans="2:2" x14ac:dyDescent="0.25">
      <c r="B46" s="87"/>
    </row>
    <row r="47" spans="2:2" x14ac:dyDescent="0.25">
      <c r="B47" s="8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116"/>
  <sheetViews>
    <sheetView view="pageBreakPreview" topLeftCell="A14" zoomScaleNormal="75" zoomScaleSheetLayoutView="100" workbookViewId="0">
      <selection activeCell="A14" sqref="A1:XFD1048576"/>
    </sheetView>
  </sheetViews>
  <sheetFormatPr defaultColWidth="8.85546875" defaultRowHeight="12.75" x14ac:dyDescent="0.2"/>
  <cols>
    <col min="1" max="1" width="3.85546875" style="102" customWidth="1"/>
    <col min="2" max="2" width="15.28515625" style="102" customWidth="1"/>
    <col min="3" max="3" width="13" style="102" customWidth="1"/>
    <col min="4" max="4" width="12.85546875" style="102" customWidth="1"/>
    <col min="5" max="5" width="23" style="102" customWidth="1"/>
    <col min="6" max="6" width="14.42578125" style="102" customWidth="1"/>
    <col min="7" max="7" width="20.140625" style="102" customWidth="1"/>
    <col min="8" max="8" width="34" style="102" customWidth="1"/>
    <col min="9" max="9" width="20.28515625" style="102" customWidth="1"/>
    <col min="10" max="10" width="21.42578125" style="102" customWidth="1"/>
    <col min="11" max="11" width="21" style="102" customWidth="1"/>
    <col min="12" max="13" width="15.140625" style="102" customWidth="1"/>
    <col min="14" max="14" width="15.85546875" style="102" customWidth="1"/>
    <col min="15" max="15" width="18.140625" style="102" customWidth="1"/>
    <col min="16" max="16" width="24.28515625" style="102" customWidth="1"/>
    <col min="17" max="17" width="21.28515625" style="102" customWidth="1"/>
    <col min="18" max="18" width="24.5703125" style="102" customWidth="1"/>
    <col min="19" max="20" width="26.5703125" style="102" customWidth="1"/>
    <col min="21" max="21" width="23.7109375" style="102" customWidth="1"/>
    <col min="22" max="22" width="26.5703125" style="102" customWidth="1"/>
    <col min="23" max="23" width="18.28515625" style="102" bestFit="1" customWidth="1"/>
    <col min="24" max="25" width="18.28515625" style="102" customWidth="1"/>
    <col min="26" max="26" width="24.140625" style="102" customWidth="1"/>
    <col min="27" max="27" width="32.42578125" style="102" customWidth="1"/>
    <col min="28" max="31" width="18.28515625" style="102" customWidth="1"/>
    <col min="32" max="32" width="22.42578125" style="102" customWidth="1"/>
    <col min="33" max="33" width="32.7109375" style="102" customWidth="1"/>
    <col min="34" max="37" width="18.28515625" style="102" customWidth="1"/>
    <col min="38" max="38" width="20.7109375" style="102" customWidth="1"/>
    <col min="39" max="39" width="27.7109375" style="102" customWidth="1"/>
    <col min="40" max="40" width="18.28515625" style="102" customWidth="1"/>
    <col min="41" max="41" width="21.7109375" style="102" customWidth="1"/>
    <col min="42" max="44" width="18.28515625" style="102" customWidth="1"/>
    <col min="45" max="45" width="20.28515625" style="102" customWidth="1"/>
    <col min="46" max="16384" width="8.85546875" style="102"/>
  </cols>
  <sheetData>
    <row r="1" spans="2:22" x14ac:dyDescent="0.2">
      <c r="B1" s="176" t="s">
        <v>62</v>
      </c>
      <c r="C1" s="177"/>
      <c r="D1" s="177"/>
      <c r="E1" s="177"/>
      <c r="F1" s="177"/>
      <c r="G1" s="177"/>
      <c r="H1" s="177"/>
      <c r="I1" s="177"/>
      <c r="J1" s="177"/>
      <c r="K1" s="177"/>
      <c r="L1" s="177"/>
      <c r="M1" s="177"/>
      <c r="N1" s="177"/>
      <c r="O1" s="177"/>
      <c r="P1" s="177"/>
      <c r="S1" s="177"/>
      <c r="T1" s="177"/>
      <c r="V1" s="177"/>
    </row>
    <row r="2" spans="2:22" ht="15.6" customHeight="1" x14ac:dyDescent="0.2">
      <c r="H2" s="177"/>
      <c r="I2" s="177"/>
    </row>
    <row r="3" spans="2:22" ht="15.6" customHeight="1" x14ac:dyDescent="0.2">
      <c r="B3" s="160" t="s">
        <v>114</v>
      </c>
      <c r="H3" s="177"/>
      <c r="I3" s="177"/>
    </row>
    <row r="4" spans="2:22" ht="15.6" customHeight="1" x14ac:dyDescent="0.2">
      <c r="B4" s="102" t="s">
        <v>90</v>
      </c>
      <c r="H4" s="177"/>
      <c r="I4" s="177"/>
    </row>
    <row r="5" spans="2:22" ht="15.6" customHeight="1" x14ac:dyDescent="0.2">
      <c r="B5" s="102" t="s">
        <v>89</v>
      </c>
      <c r="H5" s="177"/>
      <c r="I5" s="177"/>
    </row>
    <row r="6" spans="2:22" ht="15.6" customHeight="1" x14ac:dyDescent="0.2">
      <c r="B6" s="102" t="s">
        <v>88</v>
      </c>
      <c r="H6" s="177"/>
      <c r="I6" s="177"/>
    </row>
    <row r="7" spans="2:22" ht="15.6" customHeight="1" x14ac:dyDescent="0.2">
      <c r="B7" s="210" t="s">
        <v>95</v>
      </c>
      <c r="H7" s="177"/>
      <c r="I7" s="177"/>
    </row>
    <row r="8" spans="2:22" x14ac:dyDescent="0.2">
      <c r="B8" s="210" t="s">
        <v>94</v>
      </c>
      <c r="H8" s="177"/>
      <c r="I8" s="177"/>
    </row>
    <row r="9" spans="2:22" ht="15.6" customHeight="1" x14ac:dyDescent="0.2">
      <c r="B9" s="102" t="s">
        <v>297</v>
      </c>
      <c r="H9" s="177"/>
      <c r="I9" s="177"/>
    </row>
    <row r="10" spans="2:22" x14ac:dyDescent="0.2">
      <c r="B10" s="102" t="s">
        <v>85</v>
      </c>
      <c r="H10" s="177"/>
      <c r="I10" s="177"/>
    </row>
    <row r="11" spans="2:22" x14ac:dyDescent="0.2">
      <c r="B11" s="102" t="s">
        <v>84</v>
      </c>
      <c r="H11" s="177"/>
      <c r="I11" s="177"/>
    </row>
    <row r="12" spans="2:22" x14ac:dyDescent="0.2">
      <c r="B12" s="102" t="s">
        <v>83</v>
      </c>
      <c r="H12" s="177"/>
      <c r="I12" s="177"/>
    </row>
    <row r="13" spans="2:22" x14ac:dyDescent="0.2">
      <c r="B13" s="102" t="s">
        <v>82</v>
      </c>
      <c r="H13" s="177"/>
      <c r="I13" s="177"/>
    </row>
    <row r="14" spans="2:22" x14ac:dyDescent="0.2">
      <c r="B14" s="102" t="s">
        <v>298</v>
      </c>
      <c r="H14" s="177"/>
      <c r="I14" s="177"/>
    </row>
    <row r="15" spans="2:22" x14ac:dyDescent="0.2">
      <c r="B15" s="102" t="s">
        <v>81</v>
      </c>
      <c r="H15" s="177"/>
      <c r="I15" s="177"/>
    </row>
    <row r="16" spans="2:22" x14ac:dyDescent="0.2">
      <c r="B16" s="102" t="s">
        <v>80</v>
      </c>
      <c r="H16" s="177"/>
      <c r="I16" s="177"/>
    </row>
    <row r="17" spans="1:46" ht="16.899999999999999" customHeight="1" thickBot="1" x14ac:dyDescent="0.25">
      <c r="H17" s="177"/>
      <c r="I17" s="177"/>
    </row>
    <row r="18" spans="1:46" ht="16.899999999999999" customHeight="1" x14ac:dyDescent="0.2">
      <c r="B18" s="238" t="s">
        <v>61</v>
      </c>
      <c r="C18" s="241"/>
      <c r="D18" s="241"/>
      <c r="E18" s="241"/>
      <c r="F18" s="241"/>
      <c r="G18" s="241"/>
      <c r="H18" s="241"/>
      <c r="I18" s="241"/>
      <c r="J18" s="241"/>
      <c r="K18" s="241"/>
      <c r="L18" s="241"/>
      <c r="M18" s="241"/>
      <c r="N18" s="241"/>
      <c r="O18" s="241"/>
      <c r="P18" s="241"/>
      <c r="Q18" s="241"/>
      <c r="R18" s="241"/>
      <c r="S18" s="241"/>
      <c r="T18" s="241"/>
      <c r="U18" s="242"/>
      <c r="V18" s="238" t="s">
        <v>39</v>
      </c>
      <c r="W18" s="242"/>
      <c r="X18" s="238" t="s">
        <v>150</v>
      </c>
      <c r="Y18" s="241"/>
      <c r="Z18" s="241"/>
      <c r="AA18" s="241"/>
      <c r="AB18" s="241"/>
      <c r="AC18" s="242"/>
      <c r="AD18" s="238" t="s">
        <v>151</v>
      </c>
      <c r="AE18" s="241"/>
      <c r="AF18" s="241"/>
      <c r="AG18" s="241"/>
      <c r="AH18" s="241"/>
      <c r="AI18" s="242"/>
      <c r="AJ18" s="238" t="s">
        <v>152</v>
      </c>
      <c r="AK18" s="241"/>
      <c r="AL18" s="241"/>
      <c r="AM18" s="241"/>
      <c r="AN18" s="241"/>
      <c r="AO18" s="242"/>
      <c r="AP18" s="238" t="s">
        <v>60</v>
      </c>
      <c r="AQ18" s="239"/>
      <c r="AR18" s="239"/>
      <c r="AS18" s="240"/>
    </row>
    <row r="19" spans="1:46" s="178" customFormat="1" ht="63.75" x14ac:dyDescent="0.2">
      <c r="B19" s="97" t="s">
        <v>59</v>
      </c>
      <c r="C19" s="98" t="s">
        <v>58</v>
      </c>
      <c r="D19" s="98" t="s">
        <v>57</v>
      </c>
      <c r="E19" s="98" t="s">
        <v>56</v>
      </c>
      <c r="F19" s="98" t="s">
        <v>55</v>
      </c>
      <c r="G19" s="98" t="s">
        <v>54</v>
      </c>
      <c r="H19" s="98" t="s">
        <v>53</v>
      </c>
      <c r="I19" s="98" t="s">
        <v>52</v>
      </c>
      <c r="J19" s="98" t="s">
        <v>51</v>
      </c>
      <c r="K19" s="98" t="s">
        <v>50</v>
      </c>
      <c r="L19" s="98" t="s">
        <v>49</v>
      </c>
      <c r="M19" s="98" t="s">
        <v>48</v>
      </c>
      <c r="N19" s="98" t="s">
        <v>47</v>
      </c>
      <c r="O19" s="98" t="s">
        <v>46</v>
      </c>
      <c r="P19" s="98" t="s">
        <v>45</v>
      </c>
      <c r="Q19" s="98" t="s">
        <v>44</v>
      </c>
      <c r="R19" s="98" t="s">
        <v>43</v>
      </c>
      <c r="S19" s="98" t="s">
        <v>42</v>
      </c>
      <c r="T19" s="98" t="s">
        <v>41</v>
      </c>
      <c r="U19" s="95" t="s">
        <v>40</v>
      </c>
      <c r="V19" s="97" t="s">
        <v>39</v>
      </c>
      <c r="W19" s="95" t="s">
        <v>38</v>
      </c>
      <c r="X19" s="97" t="s">
        <v>37</v>
      </c>
      <c r="Y19" s="179" t="s">
        <v>36</v>
      </c>
      <c r="Z19" s="98" t="s">
        <v>35</v>
      </c>
      <c r="AA19" s="98" t="s">
        <v>34</v>
      </c>
      <c r="AB19" s="98" t="s">
        <v>33</v>
      </c>
      <c r="AC19" s="99" t="s">
        <v>32</v>
      </c>
      <c r="AD19" s="97" t="s">
        <v>31</v>
      </c>
      <c r="AE19" s="179" t="s">
        <v>30</v>
      </c>
      <c r="AF19" s="98" t="s">
        <v>29</v>
      </c>
      <c r="AG19" s="98" t="s">
        <v>28</v>
      </c>
      <c r="AH19" s="98" t="s">
        <v>27</v>
      </c>
      <c r="AI19" s="95" t="s">
        <v>26</v>
      </c>
      <c r="AJ19" s="97" t="s">
        <v>25</v>
      </c>
      <c r="AK19" s="179" t="s">
        <v>24</v>
      </c>
      <c r="AL19" s="98" t="s">
        <v>23</v>
      </c>
      <c r="AM19" s="98" t="s">
        <v>22</v>
      </c>
      <c r="AN19" s="98" t="s">
        <v>21</v>
      </c>
      <c r="AO19" s="95" t="s">
        <v>20</v>
      </c>
      <c r="AP19" s="180" t="s">
        <v>19</v>
      </c>
      <c r="AQ19" s="98" t="s">
        <v>18</v>
      </c>
      <c r="AR19" s="181" t="s">
        <v>17</v>
      </c>
      <c r="AS19" s="95" t="s">
        <v>16</v>
      </c>
    </row>
    <row r="20" spans="1:46" ht="191.25" x14ac:dyDescent="0.2">
      <c r="B20" s="182" t="s">
        <v>15</v>
      </c>
      <c r="C20" s="183" t="s">
        <v>14</v>
      </c>
      <c r="D20" s="183" t="s">
        <v>13</v>
      </c>
      <c r="E20" s="183" t="s">
        <v>302</v>
      </c>
      <c r="F20" s="183" t="s">
        <v>12</v>
      </c>
      <c r="G20" s="183" t="s">
        <v>178</v>
      </c>
      <c r="H20" s="183" t="s">
        <v>303</v>
      </c>
      <c r="I20" s="183" t="s">
        <v>9</v>
      </c>
      <c r="J20" s="183" t="s">
        <v>11</v>
      </c>
      <c r="K20" s="183" t="s">
        <v>10</v>
      </c>
      <c r="L20" s="183" t="s">
        <v>9</v>
      </c>
      <c r="M20" s="183" t="s">
        <v>9</v>
      </c>
      <c r="N20" s="183" t="s">
        <v>304</v>
      </c>
      <c r="O20" s="183" t="s">
        <v>8</v>
      </c>
      <c r="P20" s="183" t="s">
        <v>7</v>
      </c>
      <c r="Q20" s="183" t="s">
        <v>305</v>
      </c>
      <c r="R20" s="183" t="s">
        <v>306</v>
      </c>
      <c r="S20" s="183" t="s">
        <v>307</v>
      </c>
      <c r="T20" s="183" t="s">
        <v>6</v>
      </c>
      <c r="U20" s="184"/>
      <c r="V20" s="182" t="s">
        <v>5</v>
      </c>
      <c r="W20" s="184" t="s">
        <v>4</v>
      </c>
      <c r="X20" s="182" t="s">
        <v>3</v>
      </c>
      <c r="Y20" s="185" t="s">
        <v>2</v>
      </c>
      <c r="Z20" s="183" t="s">
        <v>308</v>
      </c>
      <c r="AA20" s="183" t="s">
        <v>309</v>
      </c>
      <c r="AB20" s="183" t="s">
        <v>310</v>
      </c>
      <c r="AC20" s="184" t="s">
        <v>311</v>
      </c>
      <c r="AD20" s="182" t="s">
        <v>1</v>
      </c>
      <c r="AE20" s="183"/>
      <c r="AF20" s="183" t="s">
        <v>312</v>
      </c>
      <c r="AG20" s="183" t="s">
        <v>313</v>
      </c>
      <c r="AH20" s="183" t="s">
        <v>314</v>
      </c>
      <c r="AI20" s="184" t="s">
        <v>315</v>
      </c>
      <c r="AJ20" s="182" t="s">
        <v>0</v>
      </c>
      <c r="AK20" s="183"/>
      <c r="AL20" s="183" t="s">
        <v>316</v>
      </c>
      <c r="AM20" s="183" t="s">
        <v>317</v>
      </c>
      <c r="AN20" s="183" t="s">
        <v>318</v>
      </c>
      <c r="AO20" s="184" t="s">
        <v>319</v>
      </c>
      <c r="AP20" s="183"/>
      <c r="AQ20" s="166"/>
      <c r="AR20" s="166"/>
      <c r="AS20" s="167"/>
    </row>
    <row r="21" spans="1:46" ht="115.15" customHeight="1" x14ac:dyDescent="0.2">
      <c r="A21" s="102">
        <v>1</v>
      </c>
      <c r="B21" s="186" t="s">
        <v>78</v>
      </c>
      <c r="C21" s="163"/>
      <c r="D21" s="163" t="s">
        <v>77</v>
      </c>
      <c r="E21" s="163" t="s">
        <v>76</v>
      </c>
      <c r="F21" s="163" t="s">
        <v>75</v>
      </c>
      <c r="G21" s="163" t="s">
        <v>74</v>
      </c>
      <c r="H21" s="163" t="s">
        <v>79</v>
      </c>
      <c r="I21" s="163" t="s">
        <v>72</v>
      </c>
      <c r="J21" s="163" t="s">
        <v>71</v>
      </c>
      <c r="K21" s="163" t="s">
        <v>70</v>
      </c>
      <c r="L21" s="163" t="s">
        <v>69</v>
      </c>
      <c r="M21" s="163" t="s">
        <v>68</v>
      </c>
      <c r="N21" s="187">
        <v>43647</v>
      </c>
      <c r="O21" s="187">
        <v>45838</v>
      </c>
      <c r="P21" s="188">
        <f>12*6</f>
        <v>72</v>
      </c>
      <c r="Q21" s="189" t="s">
        <v>93</v>
      </c>
      <c r="R21" s="189" t="s">
        <v>67</v>
      </c>
      <c r="S21" s="126">
        <f>1880000+5000*6</f>
        <v>1910000</v>
      </c>
      <c r="T21" s="190">
        <v>0.06</v>
      </c>
      <c r="U21" s="191">
        <v>0.05</v>
      </c>
      <c r="V21" s="186" t="s">
        <v>65</v>
      </c>
      <c r="W21" s="192">
        <f>5000*6</f>
        <v>30000</v>
      </c>
      <c r="X21" s="186" t="s">
        <v>64</v>
      </c>
      <c r="Y21" s="193">
        <f>'example 1 option  extension '!Y21</f>
        <v>690432</v>
      </c>
      <c r="Z21" s="193">
        <f>'example 1 option  extension '!Z21</f>
        <v>1880000</v>
      </c>
      <c r="AA21" s="193">
        <f>'example 1 option  extension '!AA21</f>
        <v>1730880</v>
      </c>
      <c r="AB21" s="193">
        <f>'example 1 option  extension '!AB21</f>
        <v>1135987</v>
      </c>
      <c r="AC21" s="193">
        <f>'example 1 option  extension '!AC21</f>
        <v>1661213</v>
      </c>
      <c r="AD21" s="186"/>
      <c r="AE21" s="163"/>
      <c r="AF21" s="163"/>
      <c r="AG21" s="163"/>
      <c r="AH21" s="163"/>
      <c r="AI21" s="194"/>
      <c r="AJ21" s="186"/>
      <c r="AK21" s="163"/>
      <c r="AL21" s="163"/>
      <c r="AM21" s="163"/>
      <c r="AN21" s="163"/>
      <c r="AO21" s="194"/>
      <c r="AP21" s="195">
        <f>Y21+AE21+AK21</f>
        <v>690432</v>
      </c>
      <c r="AQ21" s="195">
        <f t="shared" ref="AQ21:AS22" si="0">AA21+AG21+AM21</f>
        <v>1730880</v>
      </c>
      <c r="AR21" s="195">
        <f t="shared" si="0"/>
        <v>1135987</v>
      </c>
      <c r="AS21" s="196">
        <f t="shared" si="0"/>
        <v>1661213</v>
      </c>
      <c r="AT21" s="197" t="str">
        <f>IF(S21=W21+Z21+AF21+AL21,"","ERROR")</f>
        <v/>
      </c>
    </row>
    <row r="22" spans="1:46" x14ac:dyDescent="0.2">
      <c r="A22" s="102">
        <v>2</v>
      </c>
      <c r="B22" s="186" t="s">
        <v>78</v>
      </c>
      <c r="C22" s="163"/>
      <c r="D22" s="163" t="s">
        <v>77</v>
      </c>
      <c r="E22" s="163" t="s">
        <v>76</v>
      </c>
      <c r="F22" s="163" t="s">
        <v>75</v>
      </c>
      <c r="G22" s="163" t="s">
        <v>74</v>
      </c>
      <c r="H22" s="163" t="s">
        <v>92</v>
      </c>
      <c r="I22" s="163" t="s">
        <v>72</v>
      </c>
      <c r="J22" s="163" t="s">
        <v>71</v>
      </c>
      <c r="K22" s="163" t="s">
        <v>70</v>
      </c>
      <c r="L22" s="163" t="s">
        <v>69</v>
      </c>
      <c r="M22" s="163" t="s">
        <v>68</v>
      </c>
      <c r="N22" s="187">
        <v>45778</v>
      </c>
      <c r="O22" s="187">
        <v>45838</v>
      </c>
      <c r="P22" s="188">
        <v>2</v>
      </c>
      <c r="Q22" s="189"/>
      <c r="R22" s="189"/>
      <c r="S22" s="211">
        <f>-(340000+5000)*2/12</f>
        <v>-57500</v>
      </c>
      <c r="T22" s="190">
        <v>0.06</v>
      </c>
      <c r="U22" s="191">
        <v>0.05</v>
      </c>
      <c r="V22" s="186" t="s">
        <v>65</v>
      </c>
      <c r="W22" s="212">
        <f>-5000*2/12</f>
        <v>-833.33333333333337</v>
      </c>
      <c r="X22" s="186" t="s">
        <v>64</v>
      </c>
      <c r="Y22" s="211">
        <f>-Y21*2/300</f>
        <v>-4602.88</v>
      </c>
      <c r="Z22" s="211">
        <f>-340000*2/12</f>
        <v>-56666.666666666664</v>
      </c>
      <c r="AA22" s="211">
        <f>AC22</f>
        <v>-31092.308193192814</v>
      </c>
      <c r="AB22" s="211">
        <f>-340000*2/12/(1+T22)^6+15000/(1+T22)^6</f>
        <v>-29373.355851653178</v>
      </c>
      <c r="AC22" s="212">
        <f>-340000*2/12/(1+U22)^6+15000/(1+U22)^6</f>
        <v>-31092.308193192814</v>
      </c>
      <c r="AD22" s="186"/>
      <c r="AE22" s="163"/>
      <c r="AF22" s="163"/>
      <c r="AG22" s="163"/>
      <c r="AH22" s="163"/>
      <c r="AI22" s="194"/>
      <c r="AJ22" s="186"/>
      <c r="AK22" s="163"/>
      <c r="AL22" s="163"/>
      <c r="AM22" s="163"/>
      <c r="AN22" s="163"/>
      <c r="AO22" s="194"/>
      <c r="AP22" s="213">
        <f>Y22+AE22+AK22</f>
        <v>-4602.88</v>
      </c>
      <c r="AQ22" s="214">
        <f t="shared" si="0"/>
        <v>-31092.308193192814</v>
      </c>
      <c r="AR22" s="214">
        <f t="shared" si="0"/>
        <v>-29373.355851653178</v>
      </c>
      <c r="AS22" s="215">
        <f t="shared" si="0"/>
        <v>-31092.308193192814</v>
      </c>
      <c r="AT22" s="197" t="str">
        <f>IF(S22=W22+Z22+AF22+AL22,"","ERROR")</f>
        <v/>
      </c>
    </row>
    <row r="23" spans="1:46" s="168" customFormat="1" x14ac:dyDescent="0.2">
      <c r="B23" s="198"/>
      <c r="C23" s="198"/>
      <c r="D23" s="198"/>
      <c r="E23" s="198"/>
      <c r="F23" s="198"/>
      <c r="G23" s="198"/>
      <c r="H23" s="198"/>
      <c r="I23" s="198"/>
      <c r="J23" s="198"/>
      <c r="K23" s="198"/>
      <c r="L23" s="198"/>
      <c r="M23" s="198"/>
      <c r="N23" s="199"/>
      <c r="O23" s="199"/>
      <c r="P23" s="200"/>
      <c r="Q23" s="198"/>
      <c r="R23" s="201"/>
      <c r="S23" s="202"/>
      <c r="T23" s="203"/>
      <c r="U23" s="204"/>
      <c r="V23" s="198"/>
      <c r="W23" s="202"/>
      <c r="X23" s="198"/>
      <c r="Y23" s="202"/>
      <c r="Z23" s="202"/>
      <c r="AA23" s="202"/>
      <c r="AB23" s="202"/>
      <c r="AC23" s="202"/>
      <c r="AD23" s="198"/>
      <c r="AE23" s="198"/>
      <c r="AF23" s="198"/>
      <c r="AG23" s="198"/>
      <c r="AH23" s="198"/>
      <c r="AI23" s="198"/>
      <c r="AJ23" s="198"/>
      <c r="AK23" s="198"/>
      <c r="AL23" s="198"/>
      <c r="AM23" s="198"/>
      <c r="AN23" s="198"/>
      <c r="AO23" s="198"/>
      <c r="AP23" s="202"/>
      <c r="AQ23" s="202"/>
      <c r="AR23" s="202"/>
      <c r="AS23" s="202"/>
      <c r="AT23" s="205"/>
    </row>
    <row r="24" spans="1:46" s="168" customFormat="1" ht="13.5" thickBot="1" x14ac:dyDescent="0.25">
      <c r="B24" s="206" t="s">
        <v>63</v>
      </c>
      <c r="N24" s="207"/>
      <c r="O24" s="207"/>
      <c r="S24" s="208">
        <f>SUM(S21:S22)</f>
        <v>1852500</v>
      </c>
      <c r="W24" s="208">
        <f>SUM(W21:W22)</f>
        <v>29166.666666666668</v>
      </c>
      <c r="Y24" s="208">
        <f t="shared" ref="Y24:AS24" si="1">SUM(Y21:Y22)</f>
        <v>685829.12</v>
      </c>
      <c r="Z24" s="208">
        <f t="shared" si="1"/>
        <v>1823333.3333333333</v>
      </c>
      <c r="AA24" s="208">
        <f t="shared" si="1"/>
        <v>1699787.6918068072</v>
      </c>
      <c r="AB24" s="208">
        <f t="shared" si="1"/>
        <v>1106613.6441483467</v>
      </c>
      <c r="AC24" s="208">
        <f t="shared" si="1"/>
        <v>1630120.6918068072</v>
      </c>
      <c r="AD24" s="208">
        <f t="shared" si="1"/>
        <v>0</v>
      </c>
      <c r="AE24" s="208">
        <f t="shared" si="1"/>
        <v>0</v>
      </c>
      <c r="AF24" s="208">
        <f t="shared" si="1"/>
        <v>0</v>
      </c>
      <c r="AG24" s="208">
        <f t="shared" si="1"/>
        <v>0</v>
      </c>
      <c r="AH24" s="208">
        <f t="shared" si="1"/>
        <v>0</v>
      </c>
      <c r="AI24" s="208">
        <f t="shared" si="1"/>
        <v>0</v>
      </c>
      <c r="AJ24" s="208">
        <f t="shared" si="1"/>
        <v>0</v>
      </c>
      <c r="AK24" s="208">
        <f t="shared" si="1"/>
        <v>0</v>
      </c>
      <c r="AL24" s="208">
        <f t="shared" si="1"/>
        <v>0</v>
      </c>
      <c r="AM24" s="208">
        <f t="shared" si="1"/>
        <v>0</v>
      </c>
      <c r="AN24" s="208">
        <f t="shared" si="1"/>
        <v>0</v>
      </c>
      <c r="AO24" s="208">
        <f t="shared" si="1"/>
        <v>0</v>
      </c>
      <c r="AP24" s="208">
        <f t="shared" si="1"/>
        <v>685829.12</v>
      </c>
      <c r="AQ24" s="208">
        <f t="shared" si="1"/>
        <v>1699787.6918068072</v>
      </c>
      <c r="AR24" s="208">
        <f t="shared" si="1"/>
        <v>1106613.6441483467</v>
      </c>
      <c r="AS24" s="208">
        <f t="shared" si="1"/>
        <v>1630120.6918068072</v>
      </c>
    </row>
    <row r="25" spans="1:46" ht="13.5" thickTop="1" x14ac:dyDescent="0.2">
      <c r="N25" s="209"/>
      <c r="O25" s="209"/>
    </row>
    <row r="26" spans="1:46" x14ac:dyDescent="0.2">
      <c r="N26" s="209"/>
      <c r="O26" s="209"/>
    </row>
    <row r="27" spans="1:46" x14ac:dyDescent="0.2">
      <c r="N27" s="209"/>
      <c r="O27" s="209"/>
    </row>
    <row r="28" spans="1:46" x14ac:dyDescent="0.2">
      <c r="N28" s="209"/>
      <c r="O28" s="209"/>
    </row>
    <row r="29" spans="1:46" x14ac:dyDescent="0.2">
      <c r="N29" s="209"/>
      <c r="O29" s="209"/>
    </row>
    <row r="30" spans="1:46" x14ac:dyDescent="0.2">
      <c r="N30" s="209"/>
      <c r="O30" s="209"/>
    </row>
    <row r="31" spans="1:46" x14ac:dyDescent="0.2">
      <c r="N31" s="209"/>
      <c r="O31" s="209"/>
    </row>
    <row r="32" spans="1:46" x14ac:dyDescent="0.2">
      <c r="N32" s="209"/>
      <c r="O32" s="209"/>
    </row>
    <row r="33" spans="14:15" x14ac:dyDescent="0.2">
      <c r="N33" s="209"/>
      <c r="O33" s="209"/>
    </row>
    <row r="34" spans="14:15" x14ac:dyDescent="0.2">
      <c r="N34" s="209"/>
      <c r="O34" s="209"/>
    </row>
    <row r="35" spans="14:15" x14ac:dyDescent="0.2">
      <c r="N35" s="209"/>
      <c r="O35" s="209"/>
    </row>
    <row r="36" spans="14:15" x14ac:dyDescent="0.2">
      <c r="N36" s="209"/>
      <c r="O36" s="209"/>
    </row>
    <row r="37" spans="14:15" x14ac:dyDescent="0.2">
      <c r="N37" s="209"/>
      <c r="O37" s="209"/>
    </row>
    <row r="38" spans="14:15" x14ac:dyDescent="0.2">
      <c r="N38" s="209"/>
      <c r="O38" s="209"/>
    </row>
    <row r="39" spans="14:15" x14ac:dyDescent="0.2">
      <c r="N39" s="209"/>
      <c r="O39" s="209"/>
    </row>
    <row r="40" spans="14:15" x14ac:dyDescent="0.2">
      <c r="N40" s="209"/>
      <c r="O40" s="209"/>
    </row>
    <row r="41" spans="14:15" x14ac:dyDescent="0.2">
      <c r="N41" s="209"/>
      <c r="O41" s="209"/>
    </row>
    <row r="42" spans="14:15" x14ac:dyDescent="0.2">
      <c r="N42" s="209"/>
      <c r="O42" s="209"/>
    </row>
    <row r="43" spans="14:15" x14ac:dyDescent="0.2">
      <c r="N43" s="209"/>
      <c r="O43" s="209"/>
    </row>
    <row r="44" spans="14:15" x14ac:dyDescent="0.2">
      <c r="N44" s="209"/>
      <c r="O44" s="209"/>
    </row>
    <row r="45" spans="14:15" x14ac:dyDescent="0.2">
      <c r="N45" s="209"/>
      <c r="O45" s="209"/>
    </row>
    <row r="46" spans="14:15" x14ac:dyDescent="0.2">
      <c r="N46" s="209"/>
      <c r="O46" s="209"/>
    </row>
    <row r="47" spans="14:15" x14ac:dyDescent="0.2">
      <c r="N47" s="209"/>
      <c r="O47" s="209"/>
    </row>
    <row r="48" spans="14:15" x14ac:dyDescent="0.2">
      <c r="N48" s="209"/>
      <c r="O48" s="209"/>
    </row>
    <row r="49" spans="14:15" x14ac:dyDescent="0.2">
      <c r="N49" s="209"/>
      <c r="O49" s="209"/>
    </row>
    <row r="50" spans="14:15" x14ac:dyDescent="0.2">
      <c r="N50" s="209"/>
      <c r="O50" s="209"/>
    </row>
    <row r="51" spans="14:15" x14ac:dyDescent="0.2">
      <c r="N51" s="209"/>
      <c r="O51" s="209"/>
    </row>
    <row r="52" spans="14:15" x14ac:dyDescent="0.2">
      <c r="N52" s="209"/>
      <c r="O52" s="209"/>
    </row>
    <row r="53" spans="14:15" x14ac:dyDescent="0.2">
      <c r="N53" s="209"/>
      <c r="O53" s="209"/>
    </row>
    <row r="54" spans="14:15" x14ac:dyDescent="0.2">
      <c r="N54" s="209"/>
      <c r="O54" s="209"/>
    </row>
    <row r="55" spans="14:15" x14ac:dyDescent="0.2">
      <c r="N55" s="209"/>
      <c r="O55" s="209"/>
    </row>
    <row r="56" spans="14:15" x14ac:dyDescent="0.2">
      <c r="N56" s="209"/>
      <c r="O56" s="209"/>
    </row>
    <row r="57" spans="14:15" x14ac:dyDescent="0.2">
      <c r="N57" s="209"/>
      <c r="O57" s="209"/>
    </row>
    <row r="58" spans="14:15" x14ac:dyDescent="0.2">
      <c r="N58" s="209"/>
      <c r="O58" s="209"/>
    </row>
    <row r="59" spans="14:15" x14ac:dyDescent="0.2">
      <c r="N59" s="209"/>
      <c r="O59" s="209"/>
    </row>
    <row r="60" spans="14:15" x14ac:dyDescent="0.2">
      <c r="N60" s="209"/>
      <c r="O60" s="209"/>
    </row>
    <row r="61" spans="14:15" x14ac:dyDescent="0.2">
      <c r="N61" s="209"/>
      <c r="O61" s="209"/>
    </row>
    <row r="62" spans="14:15" x14ac:dyDescent="0.2">
      <c r="N62" s="209"/>
      <c r="O62" s="209"/>
    </row>
    <row r="63" spans="14:15" x14ac:dyDescent="0.2">
      <c r="N63" s="209"/>
      <c r="O63" s="209"/>
    </row>
    <row r="64" spans="14:15" x14ac:dyDescent="0.2">
      <c r="N64" s="209"/>
      <c r="O64" s="209"/>
    </row>
    <row r="65" spans="14:15" x14ac:dyDescent="0.2">
      <c r="N65" s="209"/>
      <c r="O65" s="209"/>
    </row>
    <row r="66" spans="14:15" x14ac:dyDescent="0.2">
      <c r="N66" s="209"/>
      <c r="O66" s="209"/>
    </row>
    <row r="67" spans="14:15" x14ac:dyDescent="0.2">
      <c r="N67" s="209"/>
      <c r="O67" s="209"/>
    </row>
    <row r="68" spans="14:15" x14ac:dyDescent="0.2">
      <c r="N68" s="209"/>
      <c r="O68" s="209"/>
    </row>
    <row r="69" spans="14:15" x14ac:dyDescent="0.2">
      <c r="N69" s="209"/>
      <c r="O69" s="209"/>
    </row>
    <row r="70" spans="14:15" x14ac:dyDescent="0.2">
      <c r="N70" s="209"/>
      <c r="O70" s="209"/>
    </row>
    <row r="71" spans="14:15" x14ac:dyDescent="0.2">
      <c r="N71" s="209"/>
      <c r="O71" s="209"/>
    </row>
    <row r="72" spans="14:15" x14ac:dyDescent="0.2">
      <c r="N72" s="209"/>
      <c r="O72" s="209"/>
    </row>
    <row r="73" spans="14:15" x14ac:dyDescent="0.2">
      <c r="N73" s="209"/>
      <c r="O73" s="209"/>
    </row>
    <row r="74" spans="14:15" x14ac:dyDescent="0.2">
      <c r="N74" s="209"/>
      <c r="O74" s="209"/>
    </row>
    <row r="75" spans="14:15" x14ac:dyDescent="0.2">
      <c r="N75" s="209"/>
      <c r="O75" s="209"/>
    </row>
    <row r="76" spans="14:15" x14ac:dyDescent="0.2">
      <c r="N76" s="209"/>
      <c r="O76" s="209"/>
    </row>
    <row r="77" spans="14:15" x14ac:dyDescent="0.2">
      <c r="N77" s="209"/>
      <c r="O77" s="209"/>
    </row>
    <row r="78" spans="14:15" x14ac:dyDescent="0.2">
      <c r="N78" s="209"/>
      <c r="O78" s="209"/>
    </row>
    <row r="79" spans="14:15" x14ac:dyDescent="0.2">
      <c r="N79" s="209"/>
      <c r="O79" s="209"/>
    </row>
    <row r="80" spans="14:15" x14ac:dyDescent="0.2">
      <c r="N80" s="209"/>
      <c r="O80" s="209"/>
    </row>
    <row r="81" spans="14:15" x14ac:dyDescent="0.2">
      <c r="N81" s="209"/>
      <c r="O81" s="209"/>
    </row>
    <row r="82" spans="14:15" x14ac:dyDescent="0.2">
      <c r="N82" s="209"/>
      <c r="O82" s="209"/>
    </row>
    <row r="83" spans="14:15" x14ac:dyDescent="0.2">
      <c r="N83" s="209"/>
      <c r="O83" s="209"/>
    </row>
    <row r="84" spans="14:15" x14ac:dyDescent="0.2">
      <c r="N84" s="209"/>
      <c r="O84" s="209"/>
    </row>
    <row r="85" spans="14:15" x14ac:dyDescent="0.2">
      <c r="N85" s="209"/>
      <c r="O85" s="209"/>
    </row>
    <row r="86" spans="14:15" x14ac:dyDescent="0.2">
      <c r="N86" s="209"/>
      <c r="O86" s="209"/>
    </row>
    <row r="87" spans="14:15" x14ac:dyDescent="0.2">
      <c r="N87" s="209"/>
      <c r="O87" s="209"/>
    </row>
    <row r="88" spans="14:15" x14ac:dyDescent="0.2">
      <c r="N88" s="209"/>
      <c r="O88" s="209"/>
    </row>
    <row r="89" spans="14:15" x14ac:dyDescent="0.2">
      <c r="N89" s="209"/>
      <c r="O89" s="209"/>
    </row>
    <row r="90" spans="14:15" x14ac:dyDescent="0.2">
      <c r="N90" s="209"/>
      <c r="O90" s="209"/>
    </row>
    <row r="91" spans="14:15" x14ac:dyDescent="0.2">
      <c r="N91" s="209"/>
      <c r="O91" s="209"/>
    </row>
    <row r="92" spans="14:15" x14ac:dyDescent="0.2">
      <c r="N92" s="209"/>
      <c r="O92" s="209"/>
    </row>
    <row r="93" spans="14:15" x14ac:dyDescent="0.2">
      <c r="N93" s="209"/>
      <c r="O93" s="209"/>
    </row>
    <row r="94" spans="14:15" x14ac:dyDescent="0.2">
      <c r="N94" s="209"/>
      <c r="O94" s="209"/>
    </row>
    <row r="95" spans="14:15" x14ac:dyDescent="0.2">
      <c r="N95" s="209"/>
      <c r="O95" s="209"/>
    </row>
    <row r="96" spans="14:15" x14ac:dyDescent="0.2">
      <c r="N96" s="209"/>
      <c r="O96" s="209"/>
    </row>
    <row r="97" spans="14:15" x14ac:dyDescent="0.2">
      <c r="N97" s="209"/>
      <c r="O97" s="209"/>
    </row>
    <row r="98" spans="14:15" x14ac:dyDescent="0.2">
      <c r="N98" s="209"/>
      <c r="O98" s="209"/>
    </row>
    <row r="99" spans="14:15" x14ac:dyDescent="0.2">
      <c r="N99" s="209"/>
      <c r="O99" s="209"/>
    </row>
    <row r="100" spans="14:15" x14ac:dyDescent="0.2">
      <c r="N100" s="209"/>
      <c r="O100" s="209"/>
    </row>
    <row r="101" spans="14:15" x14ac:dyDescent="0.2">
      <c r="N101" s="209"/>
      <c r="O101" s="209"/>
    </row>
    <row r="102" spans="14:15" x14ac:dyDescent="0.2">
      <c r="N102" s="209"/>
      <c r="O102" s="209"/>
    </row>
    <row r="103" spans="14:15" x14ac:dyDescent="0.2">
      <c r="N103" s="209"/>
      <c r="O103" s="209"/>
    </row>
    <row r="104" spans="14:15" x14ac:dyDescent="0.2">
      <c r="N104" s="209"/>
      <c r="O104" s="209"/>
    </row>
    <row r="105" spans="14:15" x14ac:dyDescent="0.2">
      <c r="N105" s="209"/>
      <c r="O105" s="209"/>
    </row>
    <row r="106" spans="14:15" x14ac:dyDescent="0.2">
      <c r="N106" s="209"/>
      <c r="O106" s="209"/>
    </row>
    <row r="107" spans="14:15" x14ac:dyDescent="0.2">
      <c r="N107" s="209"/>
      <c r="O107" s="209"/>
    </row>
    <row r="108" spans="14:15" x14ac:dyDescent="0.2">
      <c r="N108" s="209"/>
      <c r="O108" s="209"/>
    </row>
    <row r="109" spans="14:15" x14ac:dyDescent="0.2">
      <c r="N109" s="209"/>
      <c r="O109" s="209"/>
    </row>
    <row r="110" spans="14:15" x14ac:dyDescent="0.2">
      <c r="N110" s="209"/>
      <c r="O110" s="209"/>
    </row>
    <row r="111" spans="14:15" x14ac:dyDescent="0.2">
      <c r="N111" s="209"/>
      <c r="O111" s="209"/>
    </row>
    <row r="112" spans="14:15" x14ac:dyDescent="0.2">
      <c r="N112" s="209"/>
      <c r="O112" s="209"/>
    </row>
    <row r="113" spans="14:15" x14ac:dyDescent="0.2">
      <c r="N113" s="209"/>
      <c r="O113" s="209"/>
    </row>
    <row r="114" spans="14:15" x14ac:dyDescent="0.2">
      <c r="N114" s="209"/>
      <c r="O114" s="209"/>
    </row>
    <row r="115" spans="14:15" x14ac:dyDescent="0.2">
      <c r="N115" s="209"/>
      <c r="O115" s="209"/>
    </row>
    <row r="116" spans="14:15" x14ac:dyDescent="0.2">
      <c r="N116" s="209"/>
      <c r="O116" s="209"/>
    </row>
  </sheetData>
  <mergeCells count="6">
    <mergeCell ref="AP18:AS18"/>
    <mergeCell ref="B18:U18"/>
    <mergeCell ref="V18:W18"/>
    <mergeCell ref="X18:AC18"/>
    <mergeCell ref="AD18:AI18"/>
    <mergeCell ref="AJ18:AO18"/>
  </mergeCells>
  <dataValidations count="1">
    <dataValidation type="list" allowBlank="1" showInputMessage="1" showErrorMessage="1" sqref="I24:I1048576">
      <formula1>Rightofuseasset</formula1>
    </dataValidation>
  </dataValidations>
  <pageMargins left="0.70866141732283472" right="0.70866141732283472" top="0.74803149606299213" bottom="0.74803149606299213" header="0.31496062992125984" footer="0.31496062992125984"/>
  <pageSetup paperSize="8" scale="89" orientation="landscape" r:id="rId1"/>
  <headerFooter>
    <oddFooter>&amp;L&amp;"arial,Bold"&amp;10&amp;K3F3F3FUnclassified</oddFooter>
    <evenFooter>&amp;L&amp;"arial,Bold"&amp;10&amp;K3F3F3FUnclassified</evenFooter>
    <firstFooter>&amp;L&amp;"arial,Bold"&amp;10&amp;K3F3F3FUnclassified</firstFoot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'C:\Users\Grainne OHalloran\Downloads\[Lease register.xlsx]Drop down options'!#REF!</xm:f>
          </x14:formula1>
          <xm:sqref>I23</xm:sqref>
        </x14:dataValidation>
        <x14:dataValidation type="list" allowBlank="1" showInputMessage="1" showErrorMessage="1">
          <x14:formula1>
            <xm:f>'C:\Users\Grainne OHalloran\Downloads\[Lease register.xlsx]Drop down options'!#REF!</xm:f>
          </x14:formula1>
          <xm:sqref>E23</xm:sqref>
        </x14:dataValidation>
        <x14:dataValidation type="list" allowBlank="1" showInputMessage="1" showErrorMessage="1">
          <x14:formula1>
            <xm:f>'C:\Users\Grainne OHalloran\Downloads\[Lease register.xlsx]Drop down options'!#REF!</xm:f>
          </x14:formula1>
          <xm:sqref>K23</xm:sqref>
        </x14:dataValidation>
        <x14:dataValidation type="list" allowBlank="1" showInputMessage="1" showErrorMessage="1">
          <x14:formula1>
            <xm:f>'C:\Users\Grainne OHalloran\Downloads\[Lease register.xlsx]Drop down options'!#REF!</xm:f>
          </x14:formula1>
          <xm:sqref>L23:M23</xm:sqref>
        </x14:dataValidation>
        <x14:dataValidation type="list" allowBlank="1" showInputMessage="1" showErrorMessage="1">
          <x14:formula1>
            <xm:f>'Drop down options'!$D$2:$D$3</xm:f>
          </x14:formula1>
          <xm:sqref>E21:E22</xm:sqref>
        </x14:dataValidation>
        <x14:dataValidation type="list" allowBlank="1" showInputMessage="1" showErrorMessage="1">
          <x14:formula1>
            <xm:f>'Drop down options'!$A$2:$A$15</xm:f>
          </x14:formula1>
          <xm:sqref>I21:I22</xm:sqref>
        </x14:dataValidation>
        <x14:dataValidation type="list" allowBlank="1" showInputMessage="1" showErrorMessage="1">
          <x14:formula1>
            <xm:f>'Drop down options'!$B$2:$B$3</xm:f>
          </x14:formula1>
          <xm:sqref>K21:K22</xm:sqref>
        </x14:dataValidation>
        <x14:dataValidation type="list" allowBlank="1" showInputMessage="1" showErrorMessage="1">
          <x14:formula1>
            <xm:f>'Drop down options'!$C$2:$C$4</xm:f>
          </x14:formula1>
          <xm:sqref>L21:L22</xm:sqref>
        </x14:dataValidation>
        <x14:dataValidation type="list" allowBlank="1" showInputMessage="1" showErrorMessage="1">
          <x14:formula1>
            <xm:f>'Drop down options'!$E$2:$E$4</xm:f>
          </x14:formula1>
          <xm:sqref>M21:M22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0"/>
  <sheetViews>
    <sheetView workbookViewId="0">
      <selection activeCell="B9" sqref="B9"/>
    </sheetView>
  </sheetViews>
  <sheetFormatPr defaultColWidth="8.85546875" defaultRowHeight="15" x14ac:dyDescent="0.25"/>
  <cols>
    <col min="1" max="1" width="40.28515625" style="60" bestFit="1" customWidth="1"/>
    <col min="2" max="2" width="62.7109375" style="60" customWidth="1"/>
    <col min="3" max="16384" width="8.85546875" style="60"/>
  </cols>
  <sheetData>
    <row r="1" spans="1:2" x14ac:dyDescent="0.25">
      <c r="A1" s="244" t="s">
        <v>217</v>
      </c>
      <c r="B1" s="244"/>
    </row>
    <row r="2" spans="1:2" ht="25.5" x14ac:dyDescent="0.25">
      <c r="A2" s="245" t="s">
        <v>190</v>
      </c>
      <c r="B2" s="62" t="s">
        <v>191</v>
      </c>
    </row>
    <row r="3" spans="1:2" ht="38.25" x14ac:dyDescent="0.25">
      <c r="A3" s="245"/>
      <c r="B3" s="62" t="s">
        <v>192</v>
      </c>
    </row>
    <row r="4" spans="1:2" x14ac:dyDescent="0.25">
      <c r="A4" s="245"/>
      <c r="B4" s="62" t="s">
        <v>193</v>
      </c>
    </row>
    <row r="5" spans="1:2" ht="38.25" x14ac:dyDescent="0.25">
      <c r="A5" s="61" t="s">
        <v>194</v>
      </c>
      <c r="B5" s="62" t="s">
        <v>195</v>
      </c>
    </row>
    <row r="6" spans="1:2" x14ac:dyDescent="0.25">
      <c r="A6" s="245" t="s">
        <v>196</v>
      </c>
      <c r="B6" s="63" t="s">
        <v>197</v>
      </c>
    </row>
    <row r="7" spans="1:2" ht="25.5" x14ac:dyDescent="0.25">
      <c r="A7" s="245"/>
      <c r="B7" s="64" t="s">
        <v>212</v>
      </c>
    </row>
    <row r="8" spans="1:2" ht="25.5" x14ac:dyDescent="0.25">
      <c r="A8" s="245"/>
      <c r="B8" s="65" t="s">
        <v>211</v>
      </c>
    </row>
    <row r="9" spans="1:2" ht="25.5" x14ac:dyDescent="0.25">
      <c r="A9" s="246" t="s">
        <v>198</v>
      </c>
      <c r="B9" s="63" t="s">
        <v>199</v>
      </c>
    </row>
    <row r="10" spans="1:2" ht="25.5" x14ac:dyDescent="0.25">
      <c r="A10" s="247"/>
      <c r="B10" s="65" t="s">
        <v>200</v>
      </c>
    </row>
    <row r="11" spans="1:2" ht="25.5" x14ac:dyDescent="0.25">
      <c r="A11" s="61" t="s">
        <v>201</v>
      </c>
      <c r="B11" s="62" t="s">
        <v>202</v>
      </c>
    </row>
    <row r="12" spans="1:2" ht="25.5" x14ac:dyDescent="0.25">
      <c r="A12" s="61" t="s">
        <v>203</v>
      </c>
      <c r="B12" s="63" t="s">
        <v>204</v>
      </c>
    </row>
    <row r="13" spans="1:2" x14ac:dyDescent="0.25">
      <c r="A13" s="243" t="s">
        <v>205</v>
      </c>
      <c r="B13" s="63" t="s">
        <v>206</v>
      </c>
    </row>
    <row r="14" spans="1:2" x14ac:dyDescent="0.25">
      <c r="A14" s="243"/>
      <c r="B14" s="64" t="s">
        <v>213</v>
      </c>
    </row>
    <row r="15" spans="1:2" x14ac:dyDescent="0.25">
      <c r="A15" s="243"/>
      <c r="B15" s="64" t="s">
        <v>214</v>
      </c>
    </row>
    <row r="16" spans="1:2" x14ac:dyDescent="0.25">
      <c r="A16" s="243" t="s">
        <v>207</v>
      </c>
      <c r="B16" s="63" t="s">
        <v>208</v>
      </c>
    </row>
    <row r="17" spans="1:2" x14ac:dyDescent="0.25">
      <c r="A17" s="243"/>
      <c r="B17" s="64" t="s">
        <v>215</v>
      </c>
    </row>
    <row r="18" spans="1:2" x14ac:dyDescent="0.25">
      <c r="A18" s="243"/>
      <c r="B18" s="65" t="s">
        <v>216</v>
      </c>
    </row>
    <row r="19" spans="1:2" ht="25.5" x14ac:dyDescent="0.25">
      <c r="A19" s="93" t="s">
        <v>209</v>
      </c>
      <c r="B19" s="62" t="s">
        <v>210</v>
      </c>
    </row>
    <row r="20" spans="1:2" ht="90" x14ac:dyDescent="0.25">
      <c r="A20" s="217" t="s">
        <v>328</v>
      </c>
      <c r="B20" s="218" t="s">
        <v>329</v>
      </c>
    </row>
  </sheetData>
  <mergeCells count="6">
    <mergeCell ref="A16:A18"/>
    <mergeCell ref="A1:B1"/>
    <mergeCell ref="A2:A4"/>
    <mergeCell ref="A6:A8"/>
    <mergeCell ref="A9:A10"/>
    <mergeCell ref="A13: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44"/>
  <sheetViews>
    <sheetView workbookViewId="0">
      <selection activeCell="A27" sqref="A27"/>
    </sheetView>
  </sheetViews>
  <sheetFormatPr defaultRowHeight="15" x14ac:dyDescent="0.25"/>
  <cols>
    <col min="1" max="1" width="74.85546875" customWidth="1"/>
    <col min="2" max="2" width="134.140625" customWidth="1"/>
  </cols>
  <sheetData>
    <row r="2" spans="1:2" ht="21" x14ac:dyDescent="0.35">
      <c r="A2" s="221" t="s">
        <v>341</v>
      </c>
    </row>
    <row r="3" spans="1:2" ht="30" x14ac:dyDescent="0.25">
      <c r="A3" s="222" t="s">
        <v>342</v>
      </c>
      <c r="B3" s="223" t="s">
        <v>343</v>
      </c>
    </row>
    <row r="4" spans="1:2" x14ac:dyDescent="0.25">
      <c r="A4" s="224"/>
      <c r="B4" s="225"/>
    </row>
    <row r="5" spans="1:2" x14ac:dyDescent="0.25">
      <c r="A5" s="224"/>
      <c r="B5" s="225" t="s">
        <v>344</v>
      </c>
    </row>
    <row r="6" spans="1:2" x14ac:dyDescent="0.25">
      <c r="A6" s="224"/>
      <c r="B6" s="225" t="s">
        <v>345</v>
      </c>
    </row>
    <row r="7" spans="1:2" x14ac:dyDescent="0.25">
      <c r="A7" s="224"/>
      <c r="B7" s="225" t="s">
        <v>346</v>
      </c>
    </row>
    <row r="8" spans="1:2" x14ac:dyDescent="0.25">
      <c r="A8" s="224"/>
      <c r="B8" s="225" t="s">
        <v>347</v>
      </c>
    </row>
    <row r="9" spans="1:2" x14ac:dyDescent="0.25">
      <c r="A9" s="224"/>
      <c r="B9" s="225" t="s">
        <v>348</v>
      </c>
    </row>
    <row r="10" spans="1:2" x14ac:dyDescent="0.25">
      <c r="A10" s="224"/>
      <c r="B10" s="225"/>
    </row>
    <row r="11" spans="1:2" x14ac:dyDescent="0.25">
      <c r="A11" s="224"/>
      <c r="B11" s="225" t="s">
        <v>349</v>
      </c>
    </row>
    <row r="12" spans="1:2" x14ac:dyDescent="0.25">
      <c r="A12" s="224"/>
      <c r="B12" s="225" t="s">
        <v>350</v>
      </c>
    </row>
    <row r="13" spans="1:2" x14ac:dyDescent="0.25">
      <c r="A13" s="226"/>
      <c r="B13" s="227"/>
    </row>
    <row r="14" spans="1:2" ht="30" x14ac:dyDescent="0.25">
      <c r="A14" t="s">
        <v>351</v>
      </c>
      <c r="B14" s="228" t="s">
        <v>352</v>
      </c>
    </row>
    <row r="15" spans="1:2" x14ac:dyDescent="0.25">
      <c r="B15" s="225"/>
    </row>
    <row r="16" spans="1:2" x14ac:dyDescent="0.25">
      <c r="A16" s="229" t="s">
        <v>353</v>
      </c>
      <c r="B16" s="230" t="s">
        <v>354</v>
      </c>
    </row>
    <row r="17" spans="1:2" x14ac:dyDescent="0.25">
      <c r="B17" s="225"/>
    </row>
    <row r="18" spans="1:2" ht="30" x14ac:dyDescent="0.25">
      <c r="A18" s="231" t="s">
        <v>355</v>
      </c>
      <c r="B18" s="230" t="s">
        <v>356</v>
      </c>
    </row>
    <row r="19" spans="1:2" x14ac:dyDescent="0.25">
      <c r="B19" s="225"/>
    </row>
    <row r="20" spans="1:2" ht="45" x14ac:dyDescent="0.25">
      <c r="A20" s="229" t="s">
        <v>357</v>
      </c>
      <c r="B20" s="223" t="s">
        <v>358</v>
      </c>
    </row>
    <row r="21" spans="1:2" x14ac:dyDescent="0.25">
      <c r="B21" s="225"/>
    </row>
    <row r="22" spans="1:2" x14ac:dyDescent="0.25">
      <c r="A22" s="229" t="s">
        <v>359</v>
      </c>
      <c r="B22" s="230" t="s">
        <v>360</v>
      </c>
    </row>
    <row r="23" spans="1:2" x14ac:dyDescent="0.25">
      <c r="B23" s="225" t="s">
        <v>345</v>
      </c>
    </row>
    <row r="24" spans="1:2" x14ac:dyDescent="0.25">
      <c r="B24" s="225" t="s">
        <v>361</v>
      </c>
    </row>
    <row r="25" spans="1:2" x14ac:dyDescent="0.25">
      <c r="B25" s="225" t="s">
        <v>362</v>
      </c>
    </row>
    <row r="26" spans="1:2" x14ac:dyDescent="0.25">
      <c r="B26" s="225"/>
    </row>
    <row r="27" spans="1:2" x14ac:dyDescent="0.25">
      <c r="B27" s="225" t="s">
        <v>349</v>
      </c>
    </row>
    <row r="28" spans="1:2" x14ac:dyDescent="0.25">
      <c r="B28" s="225" t="s">
        <v>363</v>
      </c>
    </row>
    <row r="29" spans="1:2" x14ac:dyDescent="0.25">
      <c r="B29" s="225"/>
    </row>
    <row r="30" spans="1:2" ht="30" x14ac:dyDescent="0.25">
      <c r="A30" s="231" t="s">
        <v>364</v>
      </c>
      <c r="B30" s="223" t="s">
        <v>365</v>
      </c>
    </row>
    <row r="31" spans="1:2" x14ac:dyDescent="0.25">
      <c r="B31" s="225"/>
    </row>
    <row r="32" spans="1:2" x14ac:dyDescent="0.25">
      <c r="A32" s="229" t="s">
        <v>366</v>
      </c>
      <c r="B32" s="230" t="s">
        <v>367</v>
      </c>
    </row>
    <row r="33" spans="1:2" x14ac:dyDescent="0.25">
      <c r="B33" s="225"/>
    </row>
    <row r="34" spans="1:2" x14ac:dyDescent="0.25">
      <c r="A34" s="229" t="s">
        <v>368</v>
      </c>
      <c r="B34" s="230" t="s">
        <v>369</v>
      </c>
    </row>
    <row r="35" spans="1:2" x14ac:dyDescent="0.25">
      <c r="B35" s="225"/>
    </row>
    <row r="36" spans="1:2" ht="30" x14ac:dyDescent="0.25">
      <c r="B36" s="228" t="s">
        <v>370</v>
      </c>
    </row>
    <row r="37" spans="1:2" x14ac:dyDescent="0.25">
      <c r="B37" s="225"/>
    </row>
    <row r="38" spans="1:2" ht="30" x14ac:dyDescent="0.25">
      <c r="B38" s="228" t="s">
        <v>371</v>
      </c>
    </row>
    <row r="39" spans="1:2" x14ac:dyDescent="0.25">
      <c r="B39" s="225"/>
    </row>
    <row r="40" spans="1:2" ht="30" x14ac:dyDescent="0.25">
      <c r="A40" s="231" t="s">
        <v>372</v>
      </c>
      <c r="B40" s="230" t="s">
        <v>373</v>
      </c>
    </row>
    <row r="41" spans="1:2" x14ac:dyDescent="0.25">
      <c r="B41" s="225"/>
    </row>
    <row r="42" spans="1:2" ht="30" x14ac:dyDescent="0.25">
      <c r="A42" s="229" t="s">
        <v>374</v>
      </c>
      <c r="B42" s="223" t="s">
        <v>375</v>
      </c>
    </row>
    <row r="43" spans="1:2" x14ac:dyDescent="0.25">
      <c r="B43" s="225"/>
    </row>
    <row r="44" spans="1:2" ht="45" x14ac:dyDescent="0.25">
      <c r="A44" s="232"/>
      <c r="B44" s="233" t="s">
        <v>376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7"/>
  <sheetViews>
    <sheetView topLeftCell="B1" zoomScaleNormal="100" workbookViewId="0">
      <selection activeCell="B1" sqref="A1:XFD12"/>
    </sheetView>
  </sheetViews>
  <sheetFormatPr defaultColWidth="8.85546875" defaultRowHeight="12.75" x14ac:dyDescent="0.2"/>
  <cols>
    <col min="1" max="1" width="3.7109375" style="24" customWidth="1"/>
    <col min="2" max="2" width="30.7109375" style="24" customWidth="1"/>
    <col min="3" max="3" width="31.140625" style="24" customWidth="1"/>
    <col min="4" max="4" width="45.7109375" style="24" customWidth="1"/>
    <col min="5" max="5" width="22.7109375" style="24" customWidth="1"/>
    <col min="6" max="7" width="31.140625" style="24" customWidth="1"/>
    <col min="8" max="8" width="25.85546875" style="24" customWidth="1"/>
    <col min="9" max="9" width="32.7109375" style="24" customWidth="1"/>
    <col min="10" max="22" width="25.85546875" style="24" customWidth="1"/>
    <col min="23" max="16384" width="8.85546875" style="24"/>
  </cols>
  <sheetData>
    <row r="1" spans="1:9" x14ac:dyDescent="0.2">
      <c r="B1" s="25" t="s">
        <v>154</v>
      </c>
    </row>
    <row r="2" spans="1:9" ht="15" customHeight="1" x14ac:dyDescent="0.2">
      <c r="B2" s="26"/>
      <c r="C2" s="26"/>
    </row>
    <row r="3" spans="1:9" x14ac:dyDescent="0.2">
      <c r="B3" s="27" t="s">
        <v>155</v>
      </c>
      <c r="C3" s="28"/>
      <c r="D3" s="28"/>
      <c r="E3" s="28"/>
      <c r="F3" s="28"/>
      <c r="G3" s="28"/>
    </row>
    <row r="4" spans="1:9" x14ac:dyDescent="0.2">
      <c r="E4" s="29" t="s">
        <v>156</v>
      </c>
      <c r="F4" s="29"/>
      <c r="G4" s="30"/>
      <c r="H4" s="30"/>
      <c r="I4" s="30"/>
    </row>
    <row r="5" spans="1:9" ht="25.5" x14ac:dyDescent="0.2">
      <c r="B5" s="31" t="s">
        <v>157</v>
      </c>
      <c r="C5" s="31" t="s">
        <v>158</v>
      </c>
      <c r="D5" s="31" t="s">
        <v>159</v>
      </c>
      <c r="E5" s="31" t="s">
        <v>160</v>
      </c>
      <c r="F5" s="31" t="s">
        <v>161</v>
      </c>
      <c r="G5" s="31" t="s">
        <v>162</v>
      </c>
      <c r="H5" s="31" t="s">
        <v>163</v>
      </c>
      <c r="I5" s="32" t="s">
        <v>164</v>
      </c>
    </row>
    <row r="6" spans="1:9" s="33" customFormat="1" ht="130.9" customHeight="1" x14ac:dyDescent="0.2">
      <c r="B6" s="34"/>
      <c r="C6" s="35" t="s">
        <v>165</v>
      </c>
      <c r="D6" s="35" t="s">
        <v>166</v>
      </c>
      <c r="E6" s="35" t="s">
        <v>167</v>
      </c>
      <c r="F6" s="35"/>
      <c r="G6" s="35" t="s">
        <v>168</v>
      </c>
      <c r="H6" s="35" t="s">
        <v>169</v>
      </c>
      <c r="I6" s="35" t="s">
        <v>283</v>
      </c>
    </row>
    <row r="7" spans="1:9" s="36" customFormat="1" x14ac:dyDescent="0.2">
      <c r="B7" s="37">
        <v>1</v>
      </c>
      <c r="C7" s="38" t="s">
        <v>170</v>
      </c>
      <c r="D7" s="39"/>
      <c r="E7" s="39"/>
      <c r="F7" s="39"/>
      <c r="G7" s="39"/>
      <c r="H7" s="39"/>
      <c r="I7" s="40"/>
    </row>
    <row r="8" spans="1:9" x14ac:dyDescent="0.2">
      <c r="B8" s="37">
        <v>2</v>
      </c>
      <c r="C8" s="41"/>
      <c r="D8" s="37"/>
      <c r="E8" s="37"/>
      <c r="F8" s="37"/>
      <c r="G8" s="37"/>
      <c r="H8" s="37"/>
      <c r="I8" s="41"/>
    </row>
    <row r="9" spans="1:9" x14ac:dyDescent="0.2">
      <c r="B9" s="41">
        <v>3</v>
      </c>
      <c r="C9" s="41"/>
      <c r="D9" s="41"/>
      <c r="E9" s="41"/>
      <c r="F9" s="41"/>
      <c r="G9" s="37"/>
      <c r="H9" s="37"/>
      <c r="I9" s="41"/>
    </row>
    <row r="10" spans="1:9" s="42" customFormat="1" x14ac:dyDescent="0.25">
      <c r="B10" s="43">
        <v>4</v>
      </c>
      <c r="C10" s="43"/>
      <c r="D10" s="43"/>
      <c r="E10" s="43"/>
      <c r="F10" s="43"/>
      <c r="G10" s="43"/>
      <c r="H10" s="43"/>
      <c r="I10" s="43"/>
    </row>
    <row r="11" spans="1:9" x14ac:dyDescent="0.2">
      <c r="B11" s="41">
        <v>5</v>
      </c>
      <c r="C11" s="41"/>
      <c r="D11" s="41"/>
      <c r="E11" s="41"/>
      <c r="F11" s="41"/>
      <c r="G11" s="41"/>
      <c r="H11" s="41"/>
      <c r="I11" s="41"/>
    </row>
    <row r="12" spans="1:9" x14ac:dyDescent="0.2">
      <c r="B12" s="41">
        <v>6</v>
      </c>
      <c r="C12" s="41"/>
      <c r="D12" s="41"/>
      <c r="E12" s="41"/>
      <c r="F12" s="41"/>
      <c r="G12" s="41"/>
      <c r="H12" s="41"/>
      <c r="I12" s="41"/>
    </row>
    <row r="13" spans="1:9" x14ac:dyDescent="0.2">
      <c r="A13" s="36"/>
    </row>
    <row r="17" spans="1:9" x14ac:dyDescent="0.2">
      <c r="A17" s="36"/>
      <c r="I17" s="44"/>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2"/>
  <sheetViews>
    <sheetView topLeftCell="H1" workbookViewId="0">
      <selection activeCell="S3" sqref="S3"/>
    </sheetView>
  </sheetViews>
  <sheetFormatPr defaultColWidth="8.85546875" defaultRowHeight="12.75" x14ac:dyDescent="0.2"/>
  <cols>
    <col min="1" max="1" width="8.85546875" style="24"/>
    <col min="2" max="2" width="13.42578125" style="24" customWidth="1"/>
    <col min="3" max="3" width="26.140625" style="24" customWidth="1"/>
    <col min="4" max="4" width="15.140625" style="24" customWidth="1"/>
    <col min="5" max="7" width="17" style="24" customWidth="1"/>
    <col min="8" max="8" width="17.28515625" style="24" customWidth="1"/>
    <col min="9" max="9" width="15" style="24" customWidth="1"/>
    <col min="10" max="10" width="13.28515625" style="24" customWidth="1"/>
    <col min="11" max="11" width="15.7109375" style="24" customWidth="1"/>
    <col min="12" max="12" width="13" style="24" customWidth="1"/>
    <col min="13" max="13" width="17.28515625" style="24" customWidth="1"/>
    <col min="14" max="14" width="14" style="24" customWidth="1"/>
    <col min="15" max="15" width="15" style="24" customWidth="1"/>
    <col min="16" max="17" width="16.42578125" style="24" customWidth="1"/>
    <col min="18" max="18" width="5.7109375" style="24" customWidth="1"/>
    <col min="19" max="21" width="31.5703125" style="24" customWidth="1"/>
    <col min="22" max="22" width="40.28515625" style="24" customWidth="1"/>
    <col min="23" max="23" width="8.5703125" style="24" customWidth="1"/>
    <col min="24" max="24" width="16.7109375" style="24" customWidth="1"/>
    <col min="25" max="25" width="26" style="24" customWidth="1"/>
    <col min="26" max="16384" width="8.85546875" style="24"/>
  </cols>
  <sheetData>
    <row r="1" spans="1:27" ht="21" x14ac:dyDescent="0.35">
      <c r="A1" s="234" t="s">
        <v>171</v>
      </c>
      <c r="B1" s="234"/>
      <c r="C1" s="234"/>
      <c r="D1" s="234"/>
      <c r="E1" s="234"/>
      <c r="F1" s="234"/>
      <c r="G1" s="234"/>
      <c r="H1" s="234"/>
      <c r="I1" s="234"/>
      <c r="J1" s="234"/>
      <c r="K1" s="234"/>
      <c r="L1" s="234"/>
      <c r="M1" s="234"/>
      <c r="N1" s="234"/>
      <c r="O1" s="234"/>
      <c r="P1" s="234"/>
      <c r="Q1" s="45"/>
      <c r="R1" s="46"/>
      <c r="S1" s="235" t="s">
        <v>172</v>
      </c>
      <c r="T1" s="235"/>
      <c r="U1" s="235"/>
      <c r="V1" s="235"/>
      <c r="W1" s="46"/>
      <c r="X1" s="236" t="s">
        <v>60</v>
      </c>
      <c r="Y1" s="236"/>
    </row>
    <row r="2" spans="1:27" s="50" customFormat="1" ht="79.900000000000006" customHeight="1" x14ac:dyDescent="0.2">
      <c r="A2" s="34" t="s">
        <v>157</v>
      </c>
      <c r="B2" s="34" t="s">
        <v>13</v>
      </c>
      <c r="C2" s="34" t="s">
        <v>56</v>
      </c>
      <c r="D2" s="34" t="s">
        <v>54</v>
      </c>
      <c r="E2" s="34" t="s">
        <v>53</v>
      </c>
      <c r="F2" s="34" t="s">
        <v>173</v>
      </c>
      <c r="G2" s="34" t="s">
        <v>174</v>
      </c>
      <c r="H2" s="34" t="s">
        <v>175</v>
      </c>
      <c r="I2" s="34" t="s">
        <v>51</v>
      </c>
      <c r="J2" s="34" t="s">
        <v>50</v>
      </c>
      <c r="K2" s="34" t="s">
        <v>49</v>
      </c>
      <c r="L2" s="34" t="s">
        <v>48</v>
      </c>
      <c r="M2" s="34" t="s">
        <v>47</v>
      </c>
      <c r="N2" s="34" t="s">
        <v>46</v>
      </c>
      <c r="O2" s="34" t="s">
        <v>45</v>
      </c>
      <c r="P2" s="34" t="s">
        <v>42</v>
      </c>
      <c r="Q2" s="95" t="s">
        <v>40</v>
      </c>
      <c r="R2" s="96"/>
      <c r="S2" s="97" t="s">
        <v>176</v>
      </c>
      <c r="T2" s="98" t="s">
        <v>177</v>
      </c>
      <c r="U2" s="98" t="s">
        <v>34</v>
      </c>
      <c r="V2" s="99" t="s">
        <v>32</v>
      </c>
      <c r="W2" s="47"/>
      <c r="X2" s="48" t="s">
        <v>18</v>
      </c>
      <c r="Y2" s="49" t="s">
        <v>16</v>
      </c>
      <c r="Z2" s="24"/>
      <c r="AA2" s="24"/>
    </row>
    <row r="3" spans="1:27" ht="136.15" customHeight="1" x14ac:dyDescent="0.2">
      <c r="A3" s="51"/>
      <c r="B3" s="52" t="s">
        <v>13</v>
      </c>
      <c r="C3" s="53" t="s">
        <v>336</v>
      </c>
      <c r="D3" s="52" t="s">
        <v>178</v>
      </c>
      <c r="E3" s="52" t="s">
        <v>179</v>
      </c>
      <c r="F3" s="52" t="s">
        <v>180</v>
      </c>
      <c r="G3" s="52" t="s">
        <v>181</v>
      </c>
      <c r="H3" s="52" t="s">
        <v>340</v>
      </c>
      <c r="I3" s="52" t="s">
        <v>11</v>
      </c>
      <c r="J3" s="52" t="s">
        <v>337</v>
      </c>
      <c r="K3" s="52" t="s">
        <v>338</v>
      </c>
      <c r="L3" s="52" t="s">
        <v>339</v>
      </c>
      <c r="M3" s="53" t="s">
        <v>182</v>
      </c>
      <c r="N3" s="52" t="s">
        <v>8</v>
      </c>
      <c r="O3" s="52" t="s">
        <v>183</v>
      </c>
      <c r="P3" s="52" t="s">
        <v>184</v>
      </c>
      <c r="Q3" s="100" t="s">
        <v>185</v>
      </c>
      <c r="R3" s="54"/>
      <c r="S3" s="100" t="s">
        <v>186</v>
      </c>
      <c r="T3" s="100" t="s">
        <v>187</v>
      </c>
      <c r="U3" s="100" t="s">
        <v>188</v>
      </c>
      <c r="V3" s="101" t="s">
        <v>189</v>
      </c>
      <c r="W3" s="54"/>
      <c r="X3" s="55"/>
      <c r="Y3" s="55"/>
    </row>
    <row r="4" spans="1:27" s="59" customFormat="1" x14ac:dyDescent="0.2">
      <c r="A4" s="56">
        <v>1</v>
      </c>
      <c r="B4" s="41"/>
      <c r="C4" s="41"/>
      <c r="D4" s="41"/>
      <c r="E4" s="41"/>
      <c r="F4" s="41"/>
      <c r="G4" s="41"/>
      <c r="H4" s="41"/>
      <c r="I4" s="41"/>
      <c r="J4" s="41"/>
      <c r="K4" s="41"/>
      <c r="L4" s="41"/>
      <c r="M4" s="41"/>
      <c r="N4" s="41"/>
      <c r="O4" s="41"/>
      <c r="P4" s="41"/>
      <c r="Q4" s="57"/>
      <c r="R4" s="54"/>
      <c r="S4" s="57"/>
      <c r="T4" s="57"/>
      <c r="U4" s="57"/>
      <c r="V4" s="57"/>
      <c r="W4" s="54"/>
      <c r="X4" s="58">
        <f>U4</f>
        <v>0</v>
      </c>
      <c r="Y4" s="58">
        <f>V4</f>
        <v>0</v>
      </c>
    </row>
    <row r="5" spans="1:27" x14ac:dyDescent="0.2">
      <c r="A5" s="56">
        <v>2</v>
      </c>
      <c r="B5" s="41"/>
      <c r="C5" s="41"/>
      <c r="D5" s="41"/>
      <c r="E5" s="41"/>
      <c r="F5" s="41"/>
      <c r="G5" s="41"/>
      <c r="H5" s="41"/>
      <c r="I5" s="41"/>
      <c r="J5" s="41"/>
      <c r="K5" s="41"/>
      <c r="L5" s="41"/>
      <c r="M5" s="41"/>
      <c r="N5" s="41"/>
      <c r="O5" s="41"/>
      <c r="P5" s="41"/>
      <c r="Q5" s="41"/>
      <c r="R5" s="54"/>
      <c r="S5" s="41"/>
      <c r="T5" s="41"/>
      <c r="U5" s="41"/>
      <c r="V5" s="41"/>
      <c r="W5" s="54"/>
      <c r="X5" s="41"/>
      <c r="Y5" s="41"/>
    </row>
    <row r="6" spans="1:27" x14ac:dyDescent="0.2">
      <c r="A6" s="56">
        <v>3</v>
      </c>
      <c r="B6" s="41"/>
      <c r="C6" s="41"/>
      <c r="D6" s="41"/>
      <c r="E6" s="41"/>
      <c r="F6" s="41"/>
      <c r="G6" s="41"/>
      <c r="H6" s="41"/>
      <c r="I6" s="41"/>
      <c r="J6" s="41"/>
      <c r="K6" s="41"/>
      <c r="L6" s="41"/>
      <c r="M6" s="41"/>
      <c r="N6" s="41"/>
      <c r="O6" s="41"/>
      <c r="P6" s="41"/>
      <c r="Q6" s="41"/>
      <c r="R6" s="54"/>
      <c r="S6" s="41"/>
      <c r="T6" s="41"/>
      <c r="U6" s="41"/>
      <c r="V6" s="41"/>
      <c r="W6" s="54"/>
      <c r="X6" s="41"/>
      <c r="Y6" s="41"/>
    </row>
    <row r="7" spans="1:27" x14ac:dyDescent="0.2">
      <c r="A7" s="56">
        <v>4</v>
      </c>
      <c r="B7" s="41"/>
      <c r="C7" s="41"/>
      <c r="D7" s="41"/>
      <c r="E7" s="41"/>
      <c r="F7" s="41"/>
      <c r="G7" s="41"/>
      <c r="H7" s="41"/>
      <c r="I7" s="41"/>
      <c r="J7" s="41"/>
      <c r="K7" s="41"/>
      <c r="L7" s="41"/>
      <c r="M7" s="41"/>
      <c r="N7" s="41"/>
      <c r="O7" s="41"/>
      <c r="P7" s="41"/>
      <c r="Q7" s="41"/>
      <c r="R7" s="54"/>
      <c r="S7" s="41"/>
      <c r="T7" s="41"/>
      <c r="U7" s="41"/>
      <c r="V7" s="41"/>
      <c r="W7" s="54"/>
      <c r="X7" s="41"/>
      <c r="Y7" s="41"/>
    </row>
    <row r="8" spans="1:27" x14ac:dyDescent="0.2">
      <c r="A8" s="56">
        <v>5</v>
      </c>
      <c r="B8" s="41"/>
      <c r="C8" s="41"/>
      <c r="D8" s="41"/>
      <c r="E8" s="41"/>
      <c r="F8" s="41"/>
      <c r="G8" s="41"/>
      <c r="H8" s="41"/>
      <c r="I8" s="41"/>
      <c r="J8" s="41"/>
      <c r="K8" s="41"/>
      <c r="L8" s="41"/>
      <c r="M8" s="41"/>
      <c r="N8" s="41"/>
      <c r="O8" s="41"/>
      <c r="P8" s="41"/>
      <c r="Q8" s="41"/>
      <c r="R8" s="54"/>
      <c r="S8" s="41"/>
      <c r="T8" s="41"/>
      <c r="U8" s="41"/>
      <c r="V8" s="41"/>
      <c r="W8" s="54"/>
      <c r="X8" s="41"/>
      <c r="Y8" s="41"/>
    </row>
    <row r="9" spans="1:27" x14ac:dyDescent="0.2">
      <c r="A9" s="56">
        <v>6</v>
      </c>
      <c r="B9" s="41"/>
      <c r="C9" s="41"/>
      <c r="D9" s="41"/>
      <c r="E9" s="41"/>
      <c r="F9" s="41"/>
      <c r="G9" s="41"/>
      <c r="H9" s="41"/>
      <c r="I9" s="41"/>
      <c r="J9" s="41"/>
      <c r="K9" s="41"/>
      <c r="L9" s="41"/>
      <c r="M9" s="41"/>
      <c r="N9" s="41"/>
      <c r="O9" s="41"/>
      <c r="P9" s="41"/>
      <c r="Q9" s="41"/>
      <c r="R9" s="54"/>
      <c r="S9" s="41"/>
      <c r="T9" s="41"/>
      <c r="U9" s="41"/>
      <c r="V9" s="41"/>
      <c r="W9" s="54"/>
      <c r="X9" s="41"/>
      <c r="Y9" s="41"/>
    </row>
    <row r="10" spans="1:27" x14ac:dyDescent="0.2">
      <c r="A10" s="56">
        <v>7</v>
      </c>
      <c r="B10" s="41"/>
      <c r="C10" s="41"/>
      <c r="D10" s="41"/>
      <c r="E10" s="41"/>
      <c r="F10" s="41"/>
      <c r="G10" s="41"/>
      <c r="H10" s="41"/>
      <c r="I10" s="41"/>
      <c r="J10" s="41"/>
      <c r="K10" s="41"/>
      <c r="L10" s="41"/>
      <c r="M10" s="41"/>
      <c r="N10" s="41"/>
      <c r="O10" s="41"/>
      <c r="P10" s="41"/>
      <c r="Q10" s="41"/>
      <c r="R10" s="54"/>
      <c r="S10" s="41"/>
      <c r="T10" s="41"/>
      <c r="U10" s="41"/>
      <c r="V10" s="41"/>
      <c r="W10" s="54"/>
      <c r="X10" s="41"/>
      <c r="Y10" s="41"/>
    </row>
    <row r="11" spans="1:27" x14ac:dyDescent="0.2">
      <c r="A11" s="56">
        <v>8</v>
      </c>
      <c r="B11" s="41"/>
      <c r="C11" s="41"/>
      <c r="D11" s="41"/>
      <c r="E11" s="41"/>
      <c r="F11" s="41"/>
      <c r="G11" s="41"/>
      <c r="H11" s="41"/>
      <c r="I11" s="41"/>
      <c r="J11" s="41"/>
      <c r="K11" s="41"/>
      <c r="L11" s="41"/>
      <c r="M11" s="41"/>
      <c r="N11" s="41"/>
      <c r="O11" s="41"/>
      <c r="P11" s="41"/>
      <c r="Q11" s="41"/>
      <c r="R11" s="54"/>
      <c r="S11" s="41"/>
      <c r="T11" s="41"/>
      <c r="U11" s="41"/>
      <c r="V11" s="41"/>
      <c r="W11" s="54"/>
      <c r="X11" s="41"/>
      <c r="Y11" s="41"/>
    </row>
    <row r="12" spans="1:27" x14ac:dyDescent="0.2">
      <c r="A12" s="56">
        <v>9</v>
      </c>
      <c r="B12" s="41"/>
      <c r="C12" s="41"/>
      <c r="D12" s="41"/>
      <c r="E12" s="41"/>
      <c r="F12" s="41"/>
      <c r="G12" s="41"/>
      <c r="H12" s="41"/>
      <c r="I12" s="41"/>
      <c r="J12" s="41"/>
      <c r="K12" s="41"/>
      <c r="L12" s="41"/>
      <c r="M12" s="41"/>
      <c r="N12" s="41"/>
      <c r="O12" s="41"/>
      <c r="P12" s="41"/>
      <c r="Q12" s="41"/>
      <c r="R12" s="54"/>
      <c r="S12" s="41"/>
      <c r="T12" s="41"/>
      <c r="U12" s="41"/>
      <c r="V12" s="41"/>
      <c r="W12" s="54"/>
      <c r="X12" s="41"/>
      <c r="Y12" s="41"/>
    </row>
    <row r="13" spans="1:27" x14ac:dyDescent="0.2">
      <c r="A13" s="56">
        <v>10</v>
      </c>
      <c r="B13" s="41"/>
      <c r="C13" s="41"/>
      <c r="D13" s="41"/>
      <c r="E13" s="41"/>
      <c r="F13" s="41"/>
      <c r="G13" s="41"/>
      <c r="H13" s="41"/>
      <c r="I13" s="41"/>
      <c r="J13" s="41"/>
      <c r="K13" s="41"/>
      <c r="L13" s="41"/>
      <c r="M13" s="41"/>
      <c r="N13" s="41"/>
      <c r="O13" s="41"/>
      <c r="P13" s="41"/>
      <c r="Q13" s="41"/>
      <c r="R13" s="54"/>
      <c r="S13" s="41"/>
      <c r="T13" s="41"/>
      <c r="U13" s="41"/>
      <c r="V13" s="41"/>
      <c r="W13" s="54"/>
      <c r="X13" s="41"/>
      <c r="Y13" s="41"/>
    </row>
    <row r="14" spans="1:27" x14ac:dyDescent="0.2">
      <c r="A14" s="56">
        <v>11</v>
      </c>
      <c r="B14" s="41"/>
      <c r="C14" s="41"/>
      <c r="D14" s="41"/>
      <c r="E14" s="41"/>
      <c r="F14" s="41"/>
      <c r="G14" s="41"/>
      <c r="H14" s="41"/>
      <c r="I14" s="41"/>
      <c r="J14" s="41"/>
      <c r="K14" s="41"/>
      <c r="L14" s="41"/>
      <c r="M14" s="41"/>
      <c r="N14" s="41"/>
      <c r="O14" s="41"/>
      <c r="P14" s="41"/>
      <c r="Q14" s="41"/>
      <c r="R14" s="54"/>
      <c r="S14" s="41"/>
      <c r="T14" s="41"/>
      <c r="U14" s="41"/>
      <c r="V14" s="41"/>
      <c r="W14" s="54"/>
      <c r="X14" s="41"/>
      <c r="Y14" s="41"/>
    </row>
    <row r="15" spans="1:27" x14ac:dyDescent="0.2">
      <c r="A15" s="56">
        <v>12</v>
      </c>
      <c r="B15" s="41"/>
      <c r="C15" s="41"/>
      <c r="D15" s="41"/>
      <c r="E15" s="41"/>
      <c r="F15" s="41"/>
      <c r="G15" s="41"/>
      <c r="H15" s="41"/>
      <c r="I15" s="41"/>
      <c r="J15" s="41"/>
      <c r="K15" s="41"/>
      <c r="L15" s="41"/>
      <c r="M15" s="41"/>
      <c r="N15" s="41"/>
      <c r="O15" s="41"/>
      <c r="P15" s="41"/>
      <c r="Q15" s="41"/>
      <c r="R15" s="54"/>
      <c r="S15" s="41"/>
      <c r="T15" s="41"/>
      <c r="U15" s="41"/>
      <c r="V15" s="41"/>
      <c r="W15" s="54"/>
      <c r="X15" s="41"/>
      <c r="Y15" s="41"/>
    </row>
    <row r="16" spans="1:27" x14ac:dyDescent="0.2">
      <c r="A16" s="56">
        <v>13</v>
      </c>
      <c r="B16" s="41"/>
      <c r="C16" s="41"/>
      <c r="D16" s="41"/>
      <c r="E16" s="41"/>
      <c r="F16" s="41"/>
      <c r="G16" s="41"/>
      <c r="H16" s="41"/>
      <c r="I16" s="41"/>
      <c r="J16" s="41"/>
      <c r="K16" s="41"/>
      <c r="L16" s="41"/>
      <c r="M16" s="41"/>
      <c r="N16" s="41"/>
      <c r="O16" s="41"/>
      <c r="P16" s="41"/>
      <c r="Q16" s="41"/>
      <c r="R16" s="54"/>
      <c r="S16" s="41"/>
      <c r="T16" s="41"/>
      <c r="U16" s="41"/>
      <c r="V16" s="41"/>
      <c r="W16" s="54"/>
      <c r="X16" s="41"/>
      <c r="Y16" s="41"/>
    </row>
    <row r="17" spans="1:25" x14ac:dyDescent="0.2">
      <c r="A17" s="56">
        <v>14</v>
      </c>
      <c r="B17" s="41"/>
      <c r="C17" s="41"/>
      <c r="D17" s="41"/>
      <c r="E17" s="41"/>
      <c r="F17" s="41"/>
      <c r="G17" s="41"/>
      <c r="H17" s="41"/>
      <c r="I17" s="41"/>
      <c r="J17" s="41"/>
      <c r="K17" s="41"/>
      <c r="L17" s="41"/>
      <c r="M17" s="41"/>
      <c r="N17" s="41"/>
      <c r="O17" s="41"/>
      <c r="P17" s="41"/>
      <c r="Q17" s="41"/>
      <c r="R17" s="54"/>
      <c r="S17" s="41"/>
      <c r="T17" s="41"/>
      <c r="U17" s="41"/>
      <c r="V17" s="41"/>
      <c r="W17" s="54"/>
      <c r="X17" s="41"/>
      <c r="Y17" s="41"/>
    </row>
    <row r="18" spans="1:25" x14ac:dyDescent="0.2">
      <c r="A18" s="56">
        <v>15</v>
      </c>
      <c r="B18" s="41"/>
      <c r="C18" s="41"/>
      <c r="D18" s="41"/>
      <c r="E18" s="41"/>
      <c r="F18" s="41"/>
      <c r="G18" s="41"/>
      <c r="H18" s="41"/>
      <c r="I18" s="41"/>
      <c r="J18" s="41"/>
      <c r="K18" s="41"/>
      <c r="L18" s="41"/>
      <c r="M18" s="41"/>
      <c r="N18" s="41"/>
      <c r="O18" s="41"/>
      <c r="P18" s="41"/>
      <c r="Q18" s="41"/>
      <c r="R18" s="54"/>
      <c r="S18" s="41"/>
      <c r="T18" s="41"/>
      <c r="U18" s="41"/>
      <c r="V18" s="41"/>
      <c r="W18" s="54"/>
      <c r="X18" s="41"/>
      <c r="Y18" s="41"/>
    </row>
    <row r="19" spans="1:25" x14ac:dyDescent="0.2">
      <c r="A19" s="56">
        <v>16</v>
      </c>
      <c r="B19" s="41"/>
      <c r="C19" s="41"/>
      <c r="D19" s="41"/>
      <c r="E19" s="41"/>
      <c r="F19" s="41"/>
      <c r="G19" s="41"/>
      <c r="H19" s="41"/>
      <c r="I19" s="41"/>
      <c r="J19" s="41"/>
      <c r="K19" s="41"/>
      <c r="L19" s="41"/>
      <c r="M19" s="41"/>
      <c r="N19" s="41"/>
      <c r="O19" s="41"/>
      <c r="P19" s="41"/>
      <c r="Q19" s="41"/>
      <c r="R19" s="54"/>
      <c r="S19" s="41"/>
      <c r="T19" s="41"/>
      <c r="U19" s="41"/>
      <c r="V19" s="41"/>
      <c r="W19" s="54"/>
      <c r="X19" s="41"/>
      <c r="Y19" s="41"/>
    </row>
    <row r="20" spans="1:25" x14ac:dyDescent="0.2">
      <c r="A20" s="56">
        <v>17</v>
      </c>
      <c r="B20" s="41"/>
      <c r="C20" s="41"/>
      <c r="D20" s="41"/>
      <c r="E20" s="41"/>
      <c r="F20" s="41"/>
      <c r="G20" s="41"/>
      <c r="H20" s="41"/>
      <c r="I20" s="41"/>
      <c r="J20" s="41"/>
      <c r="K20" s="41"/>
      <c r="L20" s="41"/>
      <c r="M20" s="41"/>
      <c r="N20" s="41"/>
      <c r="O20" s="41"/>
      <c r="P20" s="41"/>
      <c r="Q20" s="41"/>
      <c r="R20" s="54"/>
      <c r="S20" s="41"/>
      <c r="T20" s="41"/>
      <c r="U20" s="41"/>
      <c r="V20" s="41"/>
      <c r="W20" s="54"/>
      <c r="X20" s="41"/>
      <c r="Y20" s="41"/>
    </row>
    <row r="21" spans="1:25" x14ac:dyDescent="0.2">
      <c r="A21" s="56">
        <v>18</v>
      </c>
      <c r="B21" s="41"/>
      <c r="C21" s="41"/>
      <c r="D21" s="41"/>
      <c r="E21" s="41"/>
      <c r="F21" s="41"/>
      <c r="G21" s="41"/>
      <c r="H21" s="41"/>
      <c r="I21" s="41"/>
      <c r="J21" s="41"/>
      <c r="K21" s="41"/>
      <c r="L21" s="41"/>
      <c r="M21" s="41"/>
      <c r="N21" s="41"/>
      <c r="O21" s="41"/>
      <c r="P21" s="41"/>
      <c r="Q21" s="41"/>
      <c r="R21" s="54"/>
      <c r="S21" s="41"/>
      <c r="T21" s="41"/>
      <c r="U21" s="41"/>
      <c r="V21" s="41"/>
      <c r="W21" s="54"/>
      <c r="X21" s="41"/>
      <c r="Y21" s="41"/>
    </row>
    <row r="22" spans="1:25" x14ac:dyDescent="0.2">
      <c r="A22" s="56">
        <v>19</v>
      </c>
      <c r="B22" s="41"/>
      <c r="C22" s="41"/>
      <c r="D22" s="41"/>
      <c r="E22" s="41"/>
      <c r="F22" s="41"/>
      <c r="G22" s="41"/>
      <c r="H22" s="41"/>
      <c r="I22" s="41"/>
      <c r="J22" s="41"/>
      <c r="K22" s="41"/>
      <c r="L22" s="41"/>
      <c r="M22" s="41"/>
      <c r="N22" s="41"/>
      <c r="O22" s="41"/>
      <c r="P22" s="41"/>
      <c r="Q22" s="41"/>
      <c r="R22" s="54"/>
      <c r="S22" s="41"/>
      <c r="T22" s="41"/>
      <c r="U22" s="41"/>
      <c r="V22" s="41"/>
      <c r="W22" s="54"/>
      <c r="X22" s="41"/>
      <c r="Y22" s="41"/>
    </row>
  </sheetData>
  <mergeCells count="3">
    <mergeCell ref="A1:P1"/>
    <mergeCell ref="S1:V1"/>
    <mergeCell ref="X1:Y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options'!$E$2:$E$3</xm:f>
          </x14:formula1>
          <xm:sqref>H5:H22</xm:sqref>
        </x14:dataValidation>
        <x14:dataValidation type="list" allowBlank="1" showInputMessage="1" showErrorMessage="1">
          <x14:formula1>
            <xm:f>'Drop down options'!$A$2:$A$15</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workbookViewId="0">
      <selection activeCell="A3" sqref="A3"/>
    </sheetView>
  </sheetViews>
  <sheetFormatPr defaultRowHeight="15" x14ac:dyDescent="0.25"/>
  <cols>
    <col min="1" max="1" width="40.5703125" customWidth="1"/>
    <col min="2" max="2" width="11.28515625" customWidth="1"/>
    <col min="3" max="3" width="10.7109375" customWidth="1"/>
    <col min="4" max="4" width="10" customWidth="1"/>
    <col min="10" max="10" width="14.42578125" customWidth="1"/>
    <col min="11" max="11" width="13.85546875" customWidth="1"/>
    <col min="12" max="12" width="12.28515625" customWidth="1"/>
    <col min="13" max="13" width="14.28515625" customWidth="1"/>
    <col min="14" max="14" width="11.42578125" customWidth="1"/>
  </cols>
  <sheetData>
    <row r="1" spans="1:5" x14ac:dyDescent="0.25">
      <c r="A1" s="5" t="s">
        <v>52</v>
      </c>
      <c r="B1" s="5" t="s">
        <v>50</v>
      </c>
      <c r="C1" s="5" t="s">
        <v>49</v>
      </c>
      <c r="D1" s="5" t="s">
        <v>56</v>
      </c>
      <c r="E1" s="5" t="s">
        <v>48</v>
      </c>
    </row>
    <row r="2" spans="1:5" x14ac:dyDescent="0.25">
      <c r="A2" t="s">
        <v>96</v>
      </c>
      <c r="B2" s="6" t="s">
        <v>97</v>
      </c>
      <c r="C2" t="s">
        <v>69</v>
      </c>
      <c r="D2" t="s">
        <v>98</v>
      </c>
      <c r="E2" t="s">
        <v>68</v>
      </c>
    </row>
    <row r="3" spans="1:5" x14ac:dyDescent="0.25">
      <c r="A3" t="s">
        <v>99</v>
      </c>
      <c r="B3" s="6" t="s">
        <v>70</v>
      </c>
      <c r="C3" t="s">
        <v>100</v>
      </c>
      <c r="D3" t="s">
        <v>76</v>
      </c>
      <c r="E3" t="s">
        <v>101</v>
      </c>
    </row>
    <row r="4" spans="1:5" x14ac:dyDescent="0.25">
      <c r="A4" t="s">
        <v>102</v>
      </c>
      <c r="C4" t="s">
        <v>103</v>
      </c>
      <c r="E4" t="s">
        <v>153</v>
      </c>
    </row>
    <row r="5" spans="1:5" x14ac:dyDescent="0.25">
      <c r="A5" t="s">
        <v>104</v>
      </c>
    </row>
    <row r="6" spans="1:5" x14ac:dyDescent="0.25">
      <c r="A6" t="s">
        <v>72</v>
      </c>
    </row>
    <row r="7" spans="1:5" x14ac:dyDescent="0.25">
      <c r="A7" t="s">
        <v>105</v>
      </c>
    </row>
    <row r="8" spans="1:5" x14ac:dyDescent="0.25">
      <c r="A8" t="s">
        <v>106</v>
      </c>
    </row>
    <row r="9" spans="1:5" x14ac:dyDescent="0.25">
      <c r="A9" t="s">
        <v>107</v>
      </c>
    </row>
    <row r="10" spans="1:5" x14ac:dyDescent="0.25">
      <c r="A10" t="s">
        <v>108</v>
      </c>
    </row>
    <row r="11" spans="1:5" x14ac:dyDescent="0.25">
      <c r="A11" t="s">
        <v>109</v>
      </c>
    </row>
    <row r="12" spans="1:5" x14ac:dyDescent="0.25">
      <c r="A12" t="s">
        <v>110</v>
      </c>
    </row>
    <row r="13" spans="1:5" x14ac:dyDescent="0.25">
      <c r="A13" t="s">
        <v>111</v>
      </c>
    </row>
    <row r="14" spans="1:5" x14ac:dyDescent="0.25">
      <c r="A14" t="s">
        <v>112</v>
      </c>
    </row>
    <row r="15" spans="1:5" x14ac:dyDescent="0.25">
      <c r="A15" t="s">
        <v>113</v>
      </c>
    </row>
    <row r="18" spans="1:15" x14ac:dyDescent="0.25">
      <c r="A18" s="1"/>
      <c r="B18" s="1"/>
      <c r="C18" s="1"/>
      <c r="D18" s="1"/>
      <c r="E18" s="1"/>
      <c r="F18" s="1"/>
      <c r="G18" s="1"/>
      <c r="H18" s="1"/>
      <c r="I18" s="1"/>
      <c r="J18" s="1"/>
      <c r="K18" s="1"/>
      <c r="L18" s="1"/>
      <c r="M18" s="1"/>
      <c r="N18" s="1"/>
      <c r="O18" s="1"/>
    </row>
    <row r="19" spans="1:15" x14ac:dyDescent="0.25">
      <c r="A19" s="1"/>
      <c r="B19" s="1"/>
      <c r="C19" s="1"/>
      <c r="D19" s="1"/>
      <c r="E19" s="1"/>
      <c r="F19" s="1"/>
      <c r="G19" s="1"/>
      <c r="H19" s="1"/>
      <c r="I19" s="1"/>
      <c r="J19" s="1"/>
      <c r="K19" s="1"/>
      <c r="L19" s="1"/>
      <c r="M19" s="1"/>
      <c r="N19" s="1"/>
      <c r="O19" s="1"/>
    </row>
    <row r="20" spans="1:15" x14ac:dyDescent="0.25">
      <c r="A20" s="7"/>
      <c r="B20" s="1"/>
      <c r="C20" s="1"/>
      <c r="D20" s="1"/>
      <c r="E20" s="1"/>
      <c r="F20" s="1"/>
      <c r="G20" s="1"/>
      <c r="H20" s="1"/>
      <c r="I20" s="1"/>
      <c r="J20" s="1"/>
      <c r="K20" s="1"/>
      <c r="L20" s="1"/>
      <c r="M20" s="1"/>
      <c r="N20" s="1"/>
      <c r="O20" s="1"/>
    </row>
    <row r="21" spans="1:15" x14ac:dyDescent="0.25">
      <c r="A21" s="1"/>
      <c r="B21" s="8"/>
      <c r="C21" s="8"/>
      <c r="D21" s="8"/>
      <c r="E21" s="8"/>
      <c r="F21" s="1"/>
      <c r="G21" s="1"/>
      <c r="H21" s="1"/>
      <c r="I21" s="1"/>
      <c r="J21" s="1"/>
      <c r="K21" s="1"/>
      <c r="L21" s="1"/>
      <c r="M21" s="1"/>
      <c r="N21" s="1"/>
      <c r="O21" s="1"/>
    </row>
    <row r="22" spans="1:15" x14ac:dyDescent="0.25">
      <c r="A22" s="1"/>
      <c r="B22" s="1"/>
      <c r="C22" s="9"/>
      <c r="D22" s="9"/>
      <c r="E22" s="9"/>
      <c r="F22" s="1"/>
      <c r="G22" s="1"/>
      <c r="H22" s="1"/>
      <c r="I22" s="1"/>
      <c r="J22" s="1"/>
      <c r="K22" s="1"/>
      <c r="L22" s="1"/>
      <c r="M22" s="1"/>
      <c r="N22" s="1"/>
      <c r="O22" s="1"/>
    </row>
    <row r="23" spans="1:15" x14ac:dyDescent="0.25">
      <c r="A23" s="1"/>
      <c r="B23" s="10"/>
      <c r="C23" s="10"/>
      <c r="D23" s="10"/>
      <c r="E23" s="11"/>
      <c r="F23" s="1"/>
      <c r="G23" s="1"/>
      <c r="H23" s="1"/>
      <c r="I23" s="1"/>
      <c r="J23" s="1"/>
      <c r="K23" s="1"/>
      <c r="L23" s="1"/>
      <c r="M23" s="1"/>
      <c r="N23" s="1"/>
      <c r="O23" s="1"/>
    </row>
    <row r="24" spans="1:15" ht="8.4499999999999993" customHeight="1" x14ac:dyDescent="0.25">
      <c r="A24" s="1"/>
      <c r="B24" s="10"/>
      <c r="C24" s="1"/>
      <c r="D24" s="1"/>
      <c r="E24" s="1"/>
      <c r="F24" s="1"/>
      <c r="G24" s="1"/>
      <c r="H24" s="1"/>
      <c r="I24" s="1"/>
      <c r="J24" s="1"/>
      <c r="K24" s="1"/>
      <c r="L24" s="1"/>
      <c r="M24" s="1"/>
      <c r="N24" s="1"/>
      <c r="O24" s="1"/>
    </row>
    <row r="25" spans="1:15" x14ac:dyDescent="0.25">
      <c r="A25" s="1"/>
      <c r="B25" s="10"/>
      <c r="C25" s="10"/>
      <c r="D25" s="10"/>
      <c r="E25" s="11"/>
      <c r="F25" s="1"/>
      <c r="G25" s="1"/>
      <c r="H25" s="1"/>
      <c r="I25" s="1"/>
      <c r="J25" s="1"/>
      <c r="K25" s="1"/>
      <c r="L25" s="1"/>
      <c r="M25" s="1"/>
      <c r="N25" s="1"/>
      <c r="O25" s="1"/>
    </row>
    <row r="26" spans="1:15" ht="9" customHeight="1" x14ac:dyDescent="0.25">
      <c r="A26" s="1"/>
      <c r="B26" s="1"/>
      <c r="C26" s="1"/>
      <c r="D26" s="1"/>
      <c r="E26" s="1"/>
      <c r="F26" s="1"/>
      <c r="G26" s="1"/>
      <c r="H26" s="1"/>
      <c r="I26" s="1"/>
      <c r="J26" s="1"/>
      <c r="K26" s="1"/>
      <c r="L26" s="1"/>
      <c r="M26" s="1"/>
      <c r="N26" s="1"/>
      <c r="O26" s="1"/>
    </row>
    <row r="27" spans="1:15" x14ac:dyDescent="0.25">
      <c r="A27" s="12"/>
      <c r="B27" s="13"/>
      <c r="C27" s="10"/>
      <c r="D27" s="10"/>
      <c r="E27" s="10"/>
      <c r="F27" s="1"/>
      <c r="G27" s="1"/>
      <c r="H27" s="1"/>
      <c r="I27" s="1"/>
      <c r="J27" s="1"/>
      <c r="K27" s="1"/>
      <c r="L27" s="1"/>
      <c r="M27" s="1"/>
      <c r="N27" s="1"/>
      <c r="O27" s="1"/>
    </row>
    <row r="28" spans="1:15" x14ac:dyDescent="0.25">
      <c r="A28" s="1"/>
      <c r="B28" s="1"/>
      <c r="C28" s="1"/>
      <c r="D28" s="1"/>
      <c r="E28" s="1"/>
      <c r="F28" s="1"/>
      <c r="G28" s="1"/>
      <c r="H28" s="1"/>
      <c r="I28" s="1"/>
      <c r="J28" s="1"/>
      <c r="K28" s="1"/>
      <c r="L28" s="1"/>
      <c r="M28" s="1"/>
      <c r="N28" s="1"/>
      <c r="O28" s="1"/>
    </row>
    <row r="29" spans="1:15" x14ac:dyDescent="0.25">
      <c r="A29" s="7"/>
      <c r="B29" s="1"/>
      <c r="C29" s="1"/>
      <c r="D29" s="1"/>
      <c r="E29" s="1"/>
      <c r="F29" s="1"/>
      <c r="G29" s="1"/>
      <c r="H29" s="1"/>
      <c r="I29" s="1"/>
      <c r="J29" s="1"/>
      <c r="K29" s="1"/>
      <c r="L29" s="1"/>
      <c r="M29" s="1"/>
      <c r="N29" s="1"/>
      <c r="O29" s="1"/>
    </row>
    <row r="30" spans="1:15" x14ac:dyDescent="0.25">
      <c r="A30" s="1"/>
      <c r="B30" s="1"/>
      <c r="C30" s="1"/>
      <c r="D30" s="1"/>
      <c r="E30" s="1"/>
      <c r="F30" s="1"/>
      <c r="G30" s="1"/>
      <c r="H30" s="1"/>
      <c r="I30" s="1"/>
      <c r="J30" s="1"/>
      <c r="K30" s="1"/>
      <c r="L30" s="1"/>
      <c r="M30" s="1"/>
      <c r="N30" s="1"/>
      <c r="O30" s="1"/>
    </row>
    <row r="31" spans="1:15" x14ac:dyDescent="0.25">
      <c r="A31" s="1"/>
      <c r="B31" s="11"/>
      <c r="C31" s="13"/>
      <c r="D31" s="10"/>
      <c r="E31" s="10"/>
      <c r="F31" s="1"/>
      <c r="G31" s="1"/>
      <c r="H31" s="1"/>
      <c r="I31" s="1"/>
      <c r="J31" s="1"/>
      <c r="K31" s="1"/>
      <c r="L31" s="1"/>
      <c r="M31" s="1"/>
      <c r="N31" s="1"/>
      <c r="O31" s="1"/>
    </row>
    <row r="32" spans="1:15" x14ac:dyDescent="0.25">
      <c r="A32" s="1"/>
      <c r="B32" s="11"/>
      <c r="C32" s="10"/>
      <c r="D32" s="10"/>
      <c r="E32" s="10"/>
      <c r="F32" s="1"/>
      <c r="G32" s="1"/>
      <c r="H32" s="1"/>
      <c r="I32" s="1"/>
      <c r="J32" s="1"/>
      <c r="K32" s="1"/>
      <c r="L32" s="1"/>
      <c r="M32" s="1"/>
      <c r="N32" s="1"/>
      <c r="O32" s="1"/>
    </row>
    <row r="33" spans="1:15" ht="6.6" customHeight="1" x14ac:dyDescent="0.25">
      <c r="A33" s="1"/>
      <c r="B33" s="11"/>
      <c r="C33" s="1"/>
      <c r="D33" s="1"/>
      <c r="E33" s="1"/>
      <c r="F33" s="1"/>
      <c r="G33" s="1"/>
      <c r="H33" s="1"/>
      <c r="I33" s="1"/>
      <c r="J33" s="1"/>
      <c r="K33" s="1"/>
      <c r="L33" s="1"/>
      <c r="M33" s="1"/>
      <c r="N33" s="1"/>
      <c r="O33" s="1"/>
    </row>
    <row r="34" spans="1:15" x14ac:dyDescent="0.25">
      <c r="A34" s="12"/>
      <c r="B34" s="11"/>
      <c r="C34" s="14"/>
      <c r="D34" s="14"/>
      <c r="E34" s="14"/>
      <c r="F34" s="1"/>
      <c r="G34" s="1"/>
      <c r="H34" s="1"/>
      <c r="I34" s="1"/>
      <c r="J34" s="1"/>
      <c r="K34" s="1"/>
      <c r="L34" s="1"/>
      <c r="M34" s="1"/>
      <c r="N34" s="1"/>
      <c r="O34" s="1"/>
    </row>
    <row r="35" spans="1:15" x14ac:dyDescent="0.25">
      <c r="A35" s="1"/>
      <c r="B35" s="1"/>
      <c r="C35" s="1"/>
      <c r="D35" s="1"/>
      <c r="E35" s="1"/>
      <c r="F35" s="1"/>
      <c r="G35" s="1"/>
      <c r="H35" s="1"/>
      <c r="I35" s="7"/>
      <c r="J35" s="1"/>
      <c r="K35" s="1"/>
      <c r="L35" s="1"/>
      <c r="M35" s="1"/>
      <c r="N35" s="1"/>
      <c r="O35" s="1"/>
    </row>
    <row r="36" spans="1:15" x14ac:dyDescent="0.25">
      <c r="A36" s="1"/>
      <c r="B36" s="1"/>
      <c r="C36" s="1"/>
      <c r="D36" s="1"/>
      <c r="E36" s="1"/>
      <c r="F36" s="1"/>
      <c r="G36" s="1"/>
      <c r="H36" s="1"/>
      <c r="I36" s="1"/>
      <c r="J36" s="1"/>
      <c r="K36" s="1"/>
      <c r="L36" s="1"/>
      <c r="M36" s="1"/>
      <c r="N36" s="1"/>
      <c r="O36" s="1"/>
    </row>
    <row r="37" spans="1:15" x14ac:dyDescent="0.25">
      <c r="A37" s="1"/>
      <c r="B37" s="1"/>
      <c r="C37" s="1"/>
      <c r="D37" s="1"/>
      <c r="E37" s="1"/>
      <c r="F37" s="1"/>
      <c r="G37" s="1"/>
      <c r="H37" s="1"/>
      <c r="I37" s="8"/>
      <c r="J37" s="15"/>
      <c r="K37" s="15"/>
      <c r="L37" s="15"/>
      <c r="M37" s="1"/>
      <c r="N37" s="1"/>
      <c r="O37" s="1"/>
    </row>
    <row r="38" spans="1:15" x14ac:dyDescent="0.25">
      <c r="A38" s="1"/>
      <c r="B38" s="1"/>
      <c r="C38" s="1"/>
      <c r="D38" s="1"/>
      <c r="E38" s="1"/>
      <c r="F38" s="1"/>
      <c r="G38" s="1"/>
      <c r="H38" s="1"/>
      <c r="I38" s="15"/>
      <c r="J38" s="15"/>
      <c r="K38" s="15"/>
      <c r="L38" s="1"/>
      <c r="M38" s="1"/>
      <c r="N38" s="1"/>
      <c r="O38" s="1"/>
    </row>
    <row r="39" spans="1:15" x14ac:dyDescent="0.25">
      <c r="A39" s="1"/>
      <c r="B39" s="1"/>
      <c r="C39" s="1"/>
      <c r="D39" s="1"/>
      <c r="E39" s="1"/>
      <c r="F39" s="1"/>
      <c r="G39" s="1"/>
      <c r="H39" s="1"/>
      <c r="I39" s="1"/>
      <c r="J39" s="2"/>
      <c r="K39" s="16"/>
      <c r="L39" s="2"/>
      <c r="M39" s="1"/>
      <c r="N39" s="1"/>
      <c r="O39" s="1"/>
    </row>
    <row r="40" spans="1:15" x14ac:dyDescent="0.25">
      <c r="A40" s="1"/>
      <c r="B40" s="8"/>
      <c r="C40" s="8"/>
      <c r="D40" s="8"/>
      <c r="E40" s="8"/>
      <c r="F40" s="1"/>
      <c r="G40" s="1"/>
      <c r="H40" s="1"/>
      <c r="I40" s="1"/>
      <c r="J40" s="2"/>
      <c r="K40" s="16"/>
      <c r="L40" s="2"/>
      <c r="M40" s="1"/>
      <c r="N40" s="1"/>
      <c r="O40" s="1"/>
    </row>
    <row r="41" spans="1:15" x14ac:dyDescent="0.25">
      <c r="A41" s="17"/>
      <c r="B41" s="11"/>
      <c r="C41" s="18"/>
      <c r="D41" s="18"/>
      <c r="E41" s="18"/>
      <c r="F41" s="1"/>
      <c r="G41" s="1"/>
      <c r="H41" s="1"/>
      <c r="I41" s="1"/>
      <c r="J41" s="2"/>
      <c r="K41" s="16"/>
      <c r="L41" s="2"/>
      <c r="M41" s="1"/>
      <c r="N41" s="1"/>
      <c r="O41" s="1"/>
    </row>
    <row r="42" spans="1:15" x14ac:dyDescent="0.25">
      <c r="A42" s="17"/>
      <c r="B42" s="11"/>
      <c r="C42" s="18"/>
      <c r="D42" s="18"/>
      <c r="E42" s="18"/>
      <c r="F42" s="1"/>
      <c r="G42" s="1"/>
      <c r="H42" s="1"/>
      <c r="I42" s="1"/>
      <c r="J42" s="1"/>
      <c r="K42" s="1"/>
      <c r="L42" s="1"/>
      <c r="M42" s="1"/>
      <c r="N42" s="1"/>
      <c r="O42" s="1"/>
    </row>
    <row r="43" spans="1:15" x14ac:dyDescent="0.25">
      <c r="A43" s="1"/>
      <c r="B43" s="1"/>
      <c r="C43" s="1"/>
      <c r="D43" s="1"/>
      <c r="E43" s="1"/>
      <c r="F43" s="1"/>
      <c r="G43" s="1"/>
      <c r="H43" s="1"/>
      <c r="I43" s="8"/>
      <c r="J43" s="19"/>
      <c r="K43" s="1"/>
      <c r="L43" s="19"/>
      <c r="M43" s="20"/>
      <c r="N43" s="1"/>
      <c r="O43" s="1"/>
    </row>
    <row r="44" spans="1:15" x14ac:dyDescent="0.25">
      <c r="A44" s="1"/>
      <c r="B44" s="1"/>
      <c r="C44" s="1"/>
      <c r="D44" s="1"/>
      <c r="E44" s="1"/>
      <c r="F44" s="1"/>
      <c r="G44" s="1"/>
      <c r="H44" s="1"/>
      <c r="I44" s="1"/>
      <c r="J44" s="1"/>
      <c r="K44" s="1"/>
      <c r="L44" s="1"/>
      <c r="M44" s="1"/>
      <c r="N44" s="1"/>
      <c r="O44" s="1"/>
    </row>
    <row r="45" spans="1:15" x14ac:dyDescent="0.25">
      <c r="A45" s="1"/>
      <c r="B45" s="1"/>
      <c r="C45" s="1"/>
      <c r="D45" s="1"/>
      <c r="E45" s="1"/>
      <c r="F45" s="1"/>
      <c r="G45" s="1"/>
      <c r="H45" s="1"/>
      <c r="I45" s="1"/>
      <c r="J45" s="1"/>
      <c r="K45" s="1"/>
      <c r="L45" s="1"/>
      <c r="M45" s="1"/>
      <c r="N45" s="1"/>
      <c r="O45" s="1"/>
    </row>
    <row r="46" spans="1:15" x14ac:dyDescent="0.25">
      <c r="A46" s="1"/>
      <c r="B46" s="1"/>
      <c r="C46" s="1"/>
      <c r="D46" s="1"/>
      <c r="E46" s="1"/>
      <c r="F46" s="1"/>
      <c r="G46" s="1"/>
      <c r="H46" s="1"/>
      <c r="I46" s="7"/>
      <c r="J46" s="1"/>
      <c r="K46" s="1"/>
      <c r="L46" s="1"/>
      <c r="M46" s="1"/>
      <c r="N46" s="1"/>
      <c r="O46" s="1"/>
    </row>
    <row r="47" spans="1:15" x14ac:dyDescent="0.25">
      <c r="A47" s="1"/>
      <c r="B47" s="1"/>
      <c r="C47" s="1"/>
      <c r="D47" s="1"/>
      <c r="E47" s="1"/>
      <c r="F47" s="1"/>
      <c r="G47" s="1"/>
      <c r="H47" s="1"/>
      <c r="I47" s="1"/>
      <c r="J47" s="1"/>
      <c r="K47" s="1"/>
      <c r="L47" s="1"/>
      <c r="M47" s="1"/>
      <c r="N47" s="1"/>
      <c r="O47" s="1"/>
    </row>
    <row r="48" spans="1:15" x14ac:dyDescent="0.25">
      <c r="A48" s="1"/>
      <c r="B48" s="1"/>
      <c r="C48" s="1"/>
      <c r="D48" s="1"/>
      <c r="E48" s="1"/>
      <c r="F48" s="1"/>
      <c r="G48" s="1"/>
      <c r="H48" s="1"/>
      <c r="I48" s="8"/>
      <c r="J48" s="15"/>
      <c r="K48" s="15"/>
      <c r="L48" s="15"/>
      <c r="M48" s="15"/>
      <c r="N48" s="15"/>
      <c r="O48" s="1"/>
    </row>
    <row r="49" spans="1:15" x14ac:dyDescent="0.25">
      <c r="A49" s="1"/>
      <c r="B49" s="1"/>
      <c r="C49" s="1"/>
      <c r="D49" s="1"/>
      <c r="E49" s="1"/>
      <c r="F49" s="1"/>
      <c r="G49" s="1"/>
      <c r="H49" s="1"/>
      <c r="I49" s="15"/>
      <c r="J49" s="1"/>
      <c r="K49" s="1"/>
      <c r="L49" s="1"/>
      <c r="M49" s="1"/>
      <c r="N49" s="1"/>
      <c r="O49" s="1"/>
    </row>
    <row r="50" spans="1:15" x14ac:dyDescent="0.25">
      <c r="A50" s="1"/>
      <c r="B50" s="1"/>
      <c r="C50" s="1"/>
      <c r="D50" s="1"/>
      <c r="E50" s="1"/>
      <c r="F50" s="1"/>
      <c r="G50" s="1"/>
      <c r="H50" s="1"/>
      <c r="I50" s="21"/>
      <c r="J50" s="3"/>
      <c r="K50" s="16"/>
      <c r="L50" s="3"/>
      <c r="M50" s="4"/>
      <c r="N50" s="3"/>
      <c r="O50" s="10"/>
    </row>
    <row r="51" spans="1:15" x14ac:dyDescent="0.25">
      <c r="A51" s="1"/>
      <c r="B51" s="8"/>
      <c r="C51" s="8"/>
      <c r="D51" s="8"/>
      <c r="E51" s="8"/>
      <c r="F51" s="1"/>
      <c r="G51" s="1"/>
      <c r="H51" s="1"/>
      <c r="I51" s="21"/>
      <c r="J51" s="3"/>
      <c r="K51" s="16"/>
      <c r="L51" s="3"/>
      <c r="M51" s="4"/>
      <c r="N51" s="3"/>
      <c r="O51" s="10"/>
    </row>
    <row r="52" spans="1:15" x14ac:dyDescent="0.25">
      <c r="A52" s="1"/>
      <c r="B52" s="22"/>
      <c r="C52" s="22"/>
      <c r="D52" s="22"/>
      <c r="E52" s="1"/>
      <c r="F52" s="1"/>
      <c r="G52" s="1"/>
      <c r="H52" s="1"/>
      <c r="I52" s="21"/>
      <c r="J52" s="3"/>
      <c r="K52" s="16"/>
      <c r="L52" s="3"/>
      <c r="M52" s="4"/>
      <c r="N52" s="3"/>
      <c r="O52" s="10"/>
    </row>
    <row r="53" spans="1:15" x14ac:dyDescent="0.25">
      <c r="A53" s="1"/>
      <c r="B53" s="22"/>
      <c r="C53" s="1"/>
      <c r="D53" s="1"/>
      <c r="E53" s="1"/>
      <c r="F53" s="1"/>
      <c r="G53" s="1"/>
      <c r="H53" s="1"/>
      <c r="I53" s="1"/>
      <c r="J53" s="1"/>
      <c r="K53" s="1"/>
      <c r="L53" s="1"/>
      <c r="M53" s="1"/>
      <c r="N53" s="1"/>
      <c r="O53" s="1"/>
    </row>
    <row r="54" spans="1:15" ht="8.4499999999999993" customHeight="1" x14ac:dyDescent="0.25">
      <c r="A54" s="1"/>
      <c r="B54" s="1"/>
      <c r="C54" s="1"/>
      <c r="D54" s="1"/>
      <c r="E54" s="1"/>
      <c r="F54" s="1"/>
      <c r="G54" s="1"/>
      <c r="H54" s="1"/>
      <c r="I54" s="1"/>
      <c r="J54" s="1"/>
      <c r="K54" s="1"/>
      <c r="L54" s="1"/>
      <c r="M54" s="1"/>
      <c r="N54" s="1"/>
      <c r="O54" s="1"/>
    </row>
    <row r="55" spans="1:15" x14ac:dyDescent="0.25">
      <c r="A55" s="1"/>
      <c r="B55" s="1"/>
      <c r="C55" s="22"/>
      <c r="D55" s="22"/>
      <c r="E55" s="22"/>
      <c r="F55" s="1"/>
      <c r="G55" s="1"/>
      <c r="H55" s="1"/>
      <c r="I55" s="1"/>
      <c r="J55" s="1"/>
      <c r="K55" s="1"/>
      <c r="L55" s="1"/>
      <c r="M55" s="1"/>
      <c r="N55" s="1"/>
      <c r="O55" s="1"/>
    </row>
    <row r="56" spans="1:15" x14ac:dyDescent="0.25">
      <c r="A56" s="1"/>
      <c r="B56" s="1"/>
      <c r="C56" s="22"/>
      <c r="D56" s="22"/>
      <c r="E56" s="22"/>
      <c r="F56" s="1"/>
      <c r="G56" s="1"/>
      <c r="H56" s="1"/>
      <c r="I56" s="1"/>
      <c r="J56" s="1"/>
      <c r="K56" s="1"/>
      <c r="L56" s="1"/>
      <c r="M56" s="1"/>
      <c r="N56" s="1"/>
      <c r="O56" s="1"/>
    </row>
    <row r="57" spans="1:15" ht="9.6" customHeight="1" x14ac:dyDescent="0.25">
      <c r="A57" s="1"/>
      <c r="B57" s="1"/>
      <c r="C57" s="1"/>
      <c r="D57" s="1"/>
      <c r="E57" s="1"/>
      <c r="F57" s="1"/>
      <c r="G57" s="1"/>
      <c r="H57" s="1"/>
      <c r="I57" s="1"/>
      <c r="J57" s="1"/>
      <c r="K57" s="1"/>
      <c r="L57" s="1"/>
      <c r="M57" s="1"/>
      <c r="N57" s="1"/>
      <c r="O57" s="1"/>
    </row>
    <row r="58" spans="1:15" ht="20.25" x14ac:dyDescent="0.25">
      <c r="A58" s="1"/>
      <c r="B58" s="23"/>
      <c r="C58" s="22"/>
      <c r="D58" s="22"/>
      <c r="E58" s="22"/>
      <c r="F58" s="1"/>
      <c r="G58" s="1"/>
      <c r="H58" s="1"/>
      <c r="I58" s="1"/>
      <c r="J58" s="1"/>
      <c r="K58" s="1"/>
      <c r="L58" s="1"/>
      <c r="M58" s="1"/>
      <c r="N58" s="1"/>
      <c r="O58" s="1"/>
    </row>
    <row r="59" spans="1:15" x14ac:dyDescent="0.25">
      <c r="A59" s="1"/>
      <c r="B59" s="1"/>
      <c r="C59" s="22"/>
      <c r="D59" s="22"/>
      <c r="E59" s="22"/>
      <c r="F59" s="1"/>
      <c r="G59" s="1"/>
      <c r="H59" s="1"/>
      <c r="I59" s="1"/>
      <c r="J59" s="1"/>
      <c r="K59" s="1"/>
      <c r="L59" s="1"/>
      <c r="M59" s="1"/>
      <c r="N59" s="1"/>
      <c r="O59" s="1"/>
    </row>
    <row r="60" spans="1:15" x14ac:dyDescent="0.25">
      <c r="A60" s="1"/>
      <c r="B60" s="1"/>
      <c r="C60" s="22"/>
      <c r="D60" s="22"/>
      <c r="E60" s="22"/>
      <c r="F60" s="1"/>
      <c r="G60" s="1"/>
      <c r="H60" s="1"/>
      <c r="I60" s="1"/>
      <c r="J60" s="1"/>
      <c r="K60" s="1"/>
      <c r="L60" s="1"/>
      <c r="M60" s="1"/>
      <c r="N60" s="1"/>
      <c r="O60" s="1"/>
    </row>
    <row r="61" spans="1:15" x14ac:dyDescent="0.25">
      <c r="A61" s="1"/>
      <c r="B61" s="1"/>
      <c r="C61" s="1"/>
      <c r="D61" s="1"/>
      <c r="E61" s="1"/>
      <c r="F61" s="1"/>
      <c r="G61" s="1"/>
      <c r="H61" s="1"/>
      <c r="I61" s="1"/>
      <c r="J61" s="1"/>
      <c r="K61" s="1"/>
      <c r="L61" s="1"/>
      <c r="M61" s="1"/>
      <c r="N61" s="1"/>
      <c r="O61" s="1"/>
    </row>
  </sheetData>
  <pageMargins left="0.7" right="0.7" top="0.75" bottom="0.75" header="0.3" footer="0.3"/>
  <pageSetup paperSize="9" orientation="portrait" r:id="rId1"/>
  <headerFooter>
    <oddFooter>&amp;L&amp;"arial,Bold"&amp;10&amp;K3F3F3FUnclassified</oddFooter>
    <evenFooter>&amp;L&amp;"arial,Bold"&amp;10&amp;K3F3F3FUnclassified</evenFooter>
    <firstFooter>&amp;L&amp;"arial,Bold"&amp;10&amp;K3F3F3FUnclassified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Y58"/>
  <sheetViews>
    <sheetView view="pageBreakPreview" zoomScaleNormal="100" zoomScaleSheetLayoutView="100" workbookViewId="0">
      <selection activeCell="G18" sqref="G18"/>
    </sheetView>
  </sheetViews>
  <sheetFormatPr defaultColWidth="8.85546875" defaultRowHeight="12.75" x14ac:dyDescent="0.2"/>
  <cols>
    <col min="1" max="1" width="5.7109375" style="102" customWidth="1"/>
    <col min="2" max="2" width="16.28515625" style="102" customWidth="1"/>
    <col min="3" max="3" width="23.5703125" style="102" customWidth="1"/>
    <col min="4" max="5" width="15" style="102" customWidth="1"/>
    <col min="6" max="6" width="40" style="102" customWidth="1"/>
    <col min="7" max="7" width="15" style="102" customWidth="1"/>
    <col min="8" max="8" width="20.7109375" style="102" customWidth="1"/>
    <col min="9" max="9" width="13.42578125" style="102" customWidth="1"/>
    <col min="10" max="10" width="22.5703125" style="102" bestFit="1" customWidth="1"/>
    <col min="11" max="11" width="8.7109375" style="168" bestFit="1" customWidth="1"/>
    <col min="12" max="12" width="13.42578125" style="102" customWidth="1"/>
    <col min="13" max="13" width="12.28515625" style="102" customWidth="1"/>
    <col min="14" max="14" width="6.28515625" style="102" customWidth="1"/>
    <col min="15" max="15" width="13.28515625" style="102" customWidth="1"/>
    <col min="16" max="16" width="15.85546875" style="102" customWidth="1"/>
    <col min="17" max="17" width="15.7109375" style="102" customWidth="1"/>
    <col min="18" max="18" width="8.28515625" style="102" customWidth="1"/>
    <col min="19" max="19" width="22.5703125" style="102" customWidth="1"/>
    <col min="20" max="20" width="10.28515625" style="102" bestFit="1" customWidth="1"/>
    <col min="21" max="21" width="10.28515625" style="102" customWidth="1"/>
    <col min="22" max="22" width="11.28515625" style="102" customWidth="1"/>
    <col min="23" max="23" width="10.42578125" style="102" customWidth="1"/>
    <col min="24" max="16384" width="8.85546875" style="102"/>
  </cols>
  <sheetData>
    <row r="1" spans="1:25" x14ac:dyDescent="0.2">
      <c r="A1" s="24"/>
      <c r="B1" s="24"/>
      <c r="C1" s="24"/>
      <c r="D1" s="24"/>
      <c r="E1" s="24"/>
      <c r="F1" s="24"/>
      <c r="G1" s="24"/>
      <c r="H1" s="24"/>
      <c r="I1" s="24"/>
      <c r="J1" s="24"/>
      <c r="K1" s="24"/>
      <c r="L1" s="24"/>
      <c r="M1" s="24"/>
      <c r="N1" s="24"/>
      <c r="O1" s="24"/>
      <c r="P1" s="24"/>
      <c r="Q1" s="24"/>
      <c r="R1" s="24"/>
      <c r="S1" s="24"/>
      <c r="T1" s="24"/>
      <c r="U1" s="24"/>
      <c r="V1" s="24"/>
      <c r="W1" s="24"/>
      <c r="X1" s="24"/>
      <c r="Y1" s="24"/>
    </row>
    <row r="2" spans="1:25" x14ac:dyDescent="0.2">
      <c r="A2" s="24"/>
      <c r="B2" s="24"/>
      <c r="C2" s="36" t="s">
        <v>128</v>
      </c>
      <c r="D2" s="24"/>
      <c r="E2" s="24"/>
      <c r="F2" s="24"/>
      <c r="G2" s="24"/>
      <c r="H2" s="24"/>
      <c r="I2" s="24"/>
      <c r="J2" s="24"/>
      <c r="K2" s="24"/>
      <c r="L2" s="24"/>
      <c r="M2" s="24"/>
      <c r="N2" s="24"/>
      <c r="O2" s="24"/>
      <c r="P2" s="24"/>
      <c r="Q2" s="24"/>
      <c r="R2" s="24"/>
      <c r="S2" s="24"/>
      <c r="T2" s="24"/>
      <c r="U2" s="24"/>
      <c r="V2" s="24"/>
      <c r="W2" s="24"/>
      <c r="X2" s="24"/>
      <c r="Y2" s="24"/>
    </row>
    <row r="3" spans="1:25" x14ac:dyDescent="0.2">
      <c r="A3" s="24"/>
      <c r="B3" s="24"/>
      <c r="C3" s="103" t="s">
        <v>142</v>
      </c>
      <c r="D3" s="24"/>
      <c r="E3" s="24"/>
      <c r="F3" s="24"/>
      <c r="G3" s="24"/>
      <c r="H3" s="24"/>
      <c r="I3" s="24"/>
      <c r="J3" s="24"/>
      <c r="K3" s="24"/>
      <c r="L3" s="24"/>
      <c r="M3" s="24"/>
      <c r="N3" s="24"/>
      <c r="O3" s="24"/>
      <c r="P3" s="24"/>
      <c r="Q3" s="24"/>
      <c r="R3" s="24"/>
      <c r="S3" s="24"/>
      <c r="T3" s="24"/>
      <c r="U3" s="24"/>
      <c r="V3" s="24"/>
      <c r="W3" s="24"/>
      <c r="X3" s="24"/>
      <c r="Y3" s="24"/>
    </row>
    <row r="4" spans="1:25" ht="13.5" thickBot="1" x14ac:dyDescent="0.25">
      <c r="A4" s="24"/>
      <c r="B4" s="24"/>
      <c r="C4" s="103"/>
      <c r="D4" s="24"/>
      <c r="E4" s="24"/>
      <c r="F4" s="24"/>
      <c r="G4" s="24"/>
      <c r="H4" s="24"/>
      <c r="I4" s="24"/>
      <c r="J4" s="24"/>
      <c r="K4" s="24"/>
      <c r="L4" s="24"/>
      <c r="M4" s="24"/>
      <c r="N4" s="24"/>
      <c r="O4" s="24"/>
      <c r="P4" s="24"/>
      <c r="Q4" s="24"/>
      <c r="R4" s="24"/>
      <c r="S4" s="24"/>
      <c r="T4" s="24"/>
      <c r="U4" s="24"/>
      <c r="V4" s="24"/>
      <c r="W4" s="24"/>
      <c r="X4" s="24"/>
      <c r="Y4" s="24"/>
    </row>
    <row r="5" spans="1:25" x14ac:dyDescent="0.2">
      <c r="A5" s="24"/>
      <c r="B5" s="24"/>
      <c r="C5" s="104" t="s">
        <v>279</v>
      </c>
      <c r="D5" s="105"/>
      <c r="E5" s="105"/>
      <c r="F5" s="105"/>
      <c r="G5" s="105"/>
      <c r="H5" s="106"/>
      <c r="I5" s="107"/>
      <c r="J5" s="24"/>
      <c r="K5" s="24"/>
      <c r="L5" s="24"/>
      <c r="M5" s="24"/>
      <c r="N5" s="24"/>
      <c r="O5" s="24"/>
      <c r="P5" s="24"/>
      <c r="Q5" s="24"/>
      <c r="R5" s="24"/>
      <c r="S5" s="24"/>
      <c r="T5" s="24"/>
      <c r="U5" s="24"/>
      <c r="V5" s="24"/>
      <c r="W5" s="24"/>
      <c r="X5" s="24"/>
      <c r="Y5" s="24"/>
    </row>
    <row r="6" spans="1:25" x14ac:dyDescent="0.2">
      <c r="A6" s="24"/>
      <c r="B6" s="24"/>
      <c r="C6" s="108" t="s">
        <v>145</v>
      </c>
      <c r="D6" s="109">
        <f>-D7-D10-D9</f>
        <v>0</v>
      </c>
      <c r="E6" s="110"/>
      <c r="F6" s="110"/>
      <c r="G6" s="110"/>
      <c r="H6" s="110"/>
      <c r="I6" s="111"/>
      <c r="J6" s="24"/>
      <c r="K6" s="24"/>
      <c r="L6" s="24"/>
      <c r="M6" s="24"/>
      <c r="N6" s="24"/>
      <c r="O6" s="24"/>
      <c r="P6" s="24"/>
      <c r="Q6" s="24"/>
      <c r="R6" s="24"/>
      <c r="S6" s="24"/>
      <c r="T6" s="24"/>
      <c r="U6" s="24"/>
      <c r="V6" s="24"/>
      <c r="W6" s="24"/>
      <c r="X6" s="24"/>
      <c r="Y6" s="24"/>
    </row>
    <row r="7" spans="1:25" x14ac:dyDescent="0.2">
      <c r="A7" s="24"/>
      <c r="B7" s="24"/>
      <c r="C7" s="112" t="s">
        <v>146</v>
      </c>
      <c r="D7" s="113">
        <f>O36</f>
        <v>0</v>
      </c>
      <c r="E7" s="114" t="s">
        <v>148</v>
      </c>
      <c r="F7" s="115"/>
      <c r="G7" s="113"/>
      <c r="H7" s="113"/>
      <c r="I7" s="111"/>
      <c r="J7" s="24"/>
      <c r="K7" s="24"/>
      <c r="L7" s="24"/>
      <c r="M7" s="24"/>
      <c r="N7" s="24"/>
      <c r="O7" s="24"/>
      <c r="P7" s="24"/>
      <c r="Q7" s="24"/>
      <c r="R7" s="24"/>
      <c r="S7" s="24"/>
      <c r="T7" s="24"/>
      <c r="U7" s="24"/>
      <c r="V7" s="24"/>
      <c r="W7" s="24"/>
      <c r="X7" s="24"/>
      <c r="Y7" s="24"/>
    </row>
    <row r="8" spans="1:25" x14ac:dyDescent="0.2">
      <c r="A8" s="24"/>
      <c r="B8" s="24"/>
      <c r="C8" s="108"/>
      <c r="D8" s="113"/>
      <c r="E8" s="114"/>
      <c r="F8" s="115"/>
      <c r="G8" s="113"/>
      <c r="H8" s="113"/>
      <c r="I8" s="111"/>
      <c r="J8" s="24"/>
      <c r="K8" s="24"/>
      <c r="L8" s="24"/>
      <c r="M8" s="24"/>
      <c r="N8" s="24"/>
      <c r="O8" s="24"/>
      <c r="P8" s="24"/>
      <c r="Q8" s="24"/>
      <c r="R8" s="24"/>
      <c r="S8" s="24"/>
      <c r="T8" s="24"/>
      <c r="U8" s="24"/>
      <c r="V8" s="24"/>
      <c r="W8" s="24"/>
      <c r="X8" s="24"/>
      <c r="Y8" s="24"/>
    </row>
    <row r="9" spans="1:25" hidden="1" x14ac:dyDescent="0.2">
      <c r="A9" s="24"/>
      <c r="B9" s="24"/>
      <c r="C9" s="108"/>
      <c r="D9" s="115"/>
      <c r="E9" s="116"/>
      <c r="F9" s="110"/>
      <c r="G9" s="110"/>
      <c r="H9" s="110"/>
      <c r="I9" s="111"/>
      <c r="J9" s="24"/>
      <c r="K9" s="24"/>
      <c r="L9" s="24"/>
      <c r="M9" s="24"/>
      <c r="N9" s="24"/>
      <c r="O9" s="24"/>
      <c r="P9" s="24"/>
      <c r="Q9" s="24"/>
      <c r="R9" s="24"/>
      <c r="S9" s="24"/>
      <c r="T9" s="24"/>
      <c r="U9" s="24"/>
      <c r="V9" s="24"/>
      <c r="W9" s="24"/>
      <c r="X9" s="24"/>
      <c r="Y9" s="24"/>
    </row>
    <row r="10" spans="1:25" ht="13.5" thickBot="1" x14ac:dyDescent="0.25">
      <c r="A10" s="24"/>
      <c r="B10" s="24"/>
      <c r="C10" s="117" t="s">
        <v>147</v>
      </c>
      <c r="D10" s="118">
        <f>-L36</f>
        <v>0</v>
      </c>
      <c r="E10" s="119" t="s">
        <v>149</v>
      </c>
      <c r="F10" s="120"/>
      <c r="G10" s="120"/>
      <c r="H10" s="120"/>
      <c r="I10" s="121"/>
      <c r="J10" s="24"/>
      <c r="K10" s="24"/>
      <c r="L10" s="24"/>
      <c r="M10" s="24"/>
      <c r="N10" s="24"/>
      <c r="O10" s="24"/>
      <c r="P10" s="24"/>
      <c r="Q10" s="24"/>
      <c r="R10" s="24"/>
      <c r="S10" s="24"/>
      <c r="T10" s="24"/>
      <c r="U10" s="24"/>
      <c r="V10" s="24"/>
      <c r="W10" s="24"/>
      <c r="X10" s="24"/>
      <c r="Y10" s="24"/>
    </row>
    <row r="11" spans="1:25" x14ac:dyDescent="0.2">
      <c r="A11" s="24"/>
      <c r="B11" s="24"/>
      <c r="C11" s="24"/>
      <c r="D11" s="24"/>
      <c r="E11" s="24"/>
      <c r="F11" s="24"/>
      <c r="G11" s="24"/>
      <c r="H11" s="24"/>
      <c r="I11" s="24"/>
      <c r="J11" s="24"/>
      <c r="K11" s="24"/>
      <c r="L11" s="24"/>
      <c r="M11" s="24"/>
      <c r="N11" s="24"/>
      <c r="O11" s="24"/>
      <c r="P11" s="24"/>
      <c r="Q11" s="24"/>
      <c r="R11" s="24"/>
      <c r="S11" s="24"/>
      <c r="T11" s="24"/>
      <c r="U11" s="24"/>
      <c r="V11" s="24"/>
      <c r="W11" s="24"/>
      <c r="X11" s="24"/>
      <c r="Y11" s="24"/>
    </row>
    <row r="12" spans="1:25" x14ac:dyDescent="0.2">
      <c r="A12" s="24"/>
      <c r="B12" s="24"/>
      <c r="C12" s="237" t="s">
        <v>277</v>
      </c>
      <c r="D12" s="237"/>
      <c r="E12" s="237"/>
      <c r="F12" s="237"/>
      <c r="G12" s="237"/>
      <c r="H12" s="237"/>
      <c r="I12" s="237"/>
      <c r="J12" s="237"/>
      <c r="K12" s="24"/>
      <c r="L12" s="24"/>
      <c r="M12" s="24"/>
      <c r="N12" s="24"/>
      <c r="O12" s="24"/>
      <c r="P12" s="24"/>
      <c r="Q12" s="24"/>
      <c r="R12" s="24"/>
      <c r="S12" s="24"/>
      <c r="T12" s="24"/>
      <c r="U12" s="24"/>
      <c r="V12" s="24"/>
      <c r="W12" s="24"/>
      <c r="X12" s="24"/>
      <c r="Y12" s="24"/>
    </row>
    <row r="13" spans="1:25" x14ac:dyDescent="0.2">
      <c r="A13" s="24"/>
      <c r="B13" s="24"/>
      <c r="C13" s="122" t="s">
        <v>278</v>
      </c>
      <c r="D13" s="123"/>
      <c r="E13" s="123"/>
      <c r="F13" s="123"/>
      <c r="G13" s="123"/>
      <c r="H13" s="123"/>
      <c r="I13" s="123"/>
      <c r="J13" s="124"/>
      <c r="K13" s="24"/>
      <c r="L13" s="24"/>
      <c r="M13" s="24"/>
      <c r="N13" s="24"/>
      <c r="O13" s="24"/>
      <c r="P13" s="24"/>
      <c r="Q13" s="24"/>
      <c r="R13" s="24"/>
      <c r="S13" s="24"/>
      <c r="T13" s="24"/>
      <c r="U13" s="24"/>
      <c r="V13" s="24"/>
      <c r="W13" s="24"/>
      <c r="X13" s="24"/>
      <c r="Y13" s="24"/>
    </row>
    <row r="14" spans="1:25" x14ac:dyDescent="0.2">
      <c r="A14" s="24"/>
      <c r="B14" s="24"/>
      <c r="C14" s="125" t="s">
        <v>129</v>
      </c>
      <c r="D14" s="126"/>
      <c r="E14" s="127"/>
      <c r="F14" s="127"/>
      <c r="G14" s="127"/>
      <c r="H14" s="127"/>
      <c r="I14" s="127"/>
      <c r="J14" s="128"/>
      <c r="K14" s="24"/>
      <c r="L14" s="24"/>
      <c r="M14" s="24"/>
      <c r="N14" s="24"/>
      <c r="O14" s="24"/>
      <c r="P14" s="24"/>
      <c r="Q14" s="24"/>
      <c r="R14" s="24"/>
      <c r="S14" s="24"/>
      <c r="T14" s="24"/>
      <c r="U14" s="24"/>
      <c r="V14" s="24"/>
      <c r="W14" s="24"/>
      <c r="X14" s="24"/>
      <c r="Y14" s="24"/>
    </row>
    <row r="15" spans="1:25" x14ac:dyDescent="0.2">
      <c r="A15" s="24"/>
      <c r="B15" s="24"/>
      <c r="C15" s="125" t="s">
        <v>130</v>
      </c>
      <c r="D15" s="126"/>
      <c r="E15" s="127"/>
      <c r="F15" s="127"/>
      <c r="G15" s="127"/>
      <c r="H15" s="127"/>
      <c r="I15" s="127"/>
      <c r="J15" s="128"/>
      <c r="K15" s="24"/>
      <c r="L15" s="24"/>
      <c r="M15" s="24"/>
      <c r="N15" s="24"/>
      <c r="O15" s="24"/>
      <c r="P15" s="24"/>
      <c r="Q15" s="24"/>
      <c r="R15" s="24"/>
      <c r="S15" s="24"/>
      <c r="T15" s="24"/>
      <c r="U15" s="24"/>
      <c r="V15" s="24"/>
      <c r="W15" s="24"/>
      <c r="X15" s="24"/>
      <c r="Y15" s="24"/>
    </row>
    <row r="16" spans="1:25" x14ac:dyDescent="0.2">
      <c r="A16" s="24"/>
      <c r="B16" s="24"/>
      <c r="C16" s="125" t="s">
        <v>131</v>
      </c>
      <c r="D16" s="126"/>
      <c r="E16" s="127"/>
      <c r="F16" s="127"/>
      <c r="G16" s="127"/>
      <c r="H16" s="127"/>
      <c r="I16" s="127"/>
      <c r="J16" s="128"/>
      <c r="K16" s="24"/>
      <c r="L16" s="24"/>
      <c r="M16" s="24"/>
      <c r="N16" s="24"/>
      <c r="O16" s="24"/>
      <c r="P16" s="24"/>
      <c r="Q16" s="24"/>
      <c r="R16" s="24"/>
      <c r="S16" s="24"/>
      <c r="T16" s="24"/>
      <c r="U16" s="24"/>
      <c r="V16" s="24"/>
      <c r="W16" s="24"/>
      <c r="X16" s="24"/>
      <c r="Y16" s="24"/>
    </row>
    <row r="17" spans="1:25" x14ac:dyDescent="0.2">
      <c r="A17" s="24"/>
      <c r="B17" s="24"/>
      <c r="C17" s="129"/>
      <c r="D17" s="127"/>
      <c r="E17" s="127"/>
      <c r="F17" s="127"/>
      <c r="G17" s="127"/>
      <c r="H17" s="127"/>
      <c r="I17" s="127"/>
      <c r="J17" s="128"/>
      <c r="K17" s="24"/>
      <c r="L17" s="24"/>
      <c r="M17" s="24"/>
      <c r="N17" s="24"/>
      <c r="O17" s="24"/>
      <c r="P17" s="24"/>
      <c r="Q17" s="24"/>
      <c r="R17" s="24"/>
      <c r="S17" s="24"/>
      <c r="T17" s="24"/>
      <c r="U17" s="24"/>
      <c r="V17" s="24"/>
      <c r="W17" s="24"/>
      <c r="X17" s="24"/>
      <c r="Y17" s="24"/>
    </row>
    <row r="18" spans="1:25" x14ac:dyDescent="0.2">
      <c r="A18" s="24"/>
      <c r="B18" s="24"/>
      <c r="C18" s="129" t="s">
        <v>115</v>
      </c>
      <c r="D18" s="127"/>
      <c r="E18" s="130"/>
      <c r="F18" s="127" t="s">
        <v>116</v>
      </c>
      <c r="G18" s="130"/>
      <c r="H18" s="127"/>
      <c r="I18" s="127"/>
      <c r="J18" s="128"/>
      <c r="K18" s="24"/>
      <c r="L18" s="24"/>
      <c r="M18" s="24"/>
      <c r="N18" s="24"/>
      <c r="O18" s="24"/>
      <c r="P18" s="24"/>
      <c r="Q18" s="24"/>
      <c r="R18" s="24"/>
      <c r="S18" s="24"/>
      <c r="T18" s="24"/>
      <c r="U18" s="24"/>
      <c r="V18" s="24"/>
      <c r="W18" s="24"/>
      <c r="X18" s="24"/>
      <c r="Y18" s="24"/>
    </row>
    <row r="19" spans="1:25" x14ac:dyDescent="0.2">
      <c r="A19" s="24"/>
      <c r="B19" s="24"/>
      <c r="C19" s="129" t="s">
        <v>275</v>
      </c>
      <c r="D19" s="127"/>
      <c r="E19" s="127"/>
      <c r="F19" s="127"/>
      <c r="G19" s="131"/>
      <c r="H19" s="132" t="s">
        <v>334</v>
      </c>
      <c r="I19" s="127"/>
      <c r="J19" s="128"/>
      <c r="K19" s="24"/>
      <c r="L19" s="24"/>
      <c r="M19" s="24"/>
      <c r="N19" s="24"/>
      <c r="O19" s="24"/>
      <c r="P19" s="24"/>
      <c r="Q19" s="24"/>
      <c r="R19" s="24"/>
      <c r="S19" s="24"/>
      <c r="T19" s="24"/>
      <c r="U19" s="24"/>
      <c r="V19" s="24"/>
      <c r="W19" s="24"/>
      <c r="X19" s="24"/>
      <c r="Y19" s="24"/>
    </row>
    <row r="20" spans="1:25" x14ac:dyDescent="0.2">
      <c r="A20" s="24"/>
      <c r="B20" s="24"/>
      <c r="C20" s="129" t="s">
        <v>292</v>
      </c>
      <c r="D20" s="127"/>
      <c r="E20" s="127"/>
      <c r="F20" s="127"/>
      <c r="G20" s="126"/>
      <c r="H20" s="127" t="s">
        <v>117</v>
      </c>
      <c r="I20" s="127"/>
      <c r="J20" s="128"/>
      <c r="K20" s="24"/>
      <c r="L20" s="24"/>
      <c r="M20" s="24"/>
      <c r="N20" s="24"/>
      <c r="O20" s="24"/>
      <c r="P20" s="24"/>
      <c r="Q20" s="24"/>
      <c r="R20" s="24"/>
      <c r="S20" s="24"/>
      <c r="T20" s="24"/>
      <c r="U20" s="24"/>
      <c r="V20" s="24"/>
      <c r="W20" s="24"/>
      <c r="X20" s="24"/>
      <c r="Y20" s="24"/>
    </row>
    <row r="21" spans="1:25" x14ac:dyDescent="0.2">
      <c r="A21" s="24"/>
      <c r="B21" s="24"/>
      <c r="C21" s="129" t="s">
        <v>295</v>
      </c>
      <c r="D21" s="127"/>
      <c r="E21" s="127"/>
      <c r="F21" s="127"/>
      <c r="G21" s="126"/>
      <c r="H21" s="127" t="s">
        <v>117</v>
      </c>
      <c r="I21" s="127"/>
      <c r="J21" s="128"/>
      <c r="K21" s="24"/>
      <c r="L21" s="24"/>
      <c r="M21" s="24"/>
      <c r="N21" s="24"/>
      <c r="O21" s="24"/>
      <c r="P21" s="24"/>
      <c r="Q21" s="24"/>
      <c r="R21" s="24"/>
      <c r="S21" s="24"/>
      <c r="T21" s="24"/>
      <c r="U21" s="24"/>
      <c r="V21" s="24"/>
      <c r="W21" s="24"/>
      <c r="X21" s="24"/>
      <c r="Y21" s="24"/>
    </row>
    <row r="22" spans="1:25" x14ac:dyDescent="0.2">
      <c r="A22" s="24"/>
      <c r="B22" s="24"/>
      <c r="C22" s="129" t="s">
        <v>293</v>
      </c>
      <c r="D22" s="127"/>
      <c r="E22" s="127"/>
      <c r="F22" s="127"/>
      <c r="G22" s="133"/>
      <c r="H22" s="127"/>
      <c r="I22" s="127"/>
      <c r="J22" s="128"/>
      <c r="K22" s="24"/>
      <c r="L22" s="24"/>
      <c r="M22" s="24"/>
      <c r="N22" s="24"/>
      <c r="O22" s="24"/>
      <c r="P22" s="24"/>
      <c r="Q22" s="24"/>
      <c r="R22" s="24"/>
      <c r="S22" s="24"/>
      <c r="T22" s="24"/>
      <c r="U22" s="24"/>
      <c r="V22" s="24"/>
      <c r="W22" s="24"/>
      <c r="X22" s="24"/>
      <c r="Y22" s="24"/>
    </row>
    <row r="23" spans="1:25" x14ac:dyDescent="0.2">
      <c r="A23" s="24"/>
      <c r="B23" s="24"/>
      <c r="C23" s="129" t="s">
        <v>294</v>
      </c>
      <c r="D23" s="127"/>
      <c r="E23" s="127"/>
      <c r="F23" s="127"/>
      <c r="G23" s="126"/>
      <c r="H23" s="127"/>
      <c r="I23" s="127"/>
      <c r="J23" s="128"/>
      <c r="K23" s="24"/>
      <c r="L23" s="24"/>
      <c r="M23" s="24"/>
      <c r="N23" s="24"/>
      <c r="O23" s="24"/>
      <c r="P23" s="24"/>
      <c r="Q23" s="24"/>
      <c r="R23" s="24"/>
      <c r="S23" s="24"/>
      <c r="T23" s="24"/>
      <c r="U23" s="24"/>
      <c r="V23" s="24"/>
      <c r="W23" s="24"/>
      <c r="X23" s="24"/>
      <c r="Y23" s="24"/>
    </row>
    <row r="24" spans="1:25" x14ac:dyDescent="0.2">
      <c r="A24" s="24"/>
      <c r="B24" s="24"/>
      <c r="C24" s="129" t="s">
        <v>296</v>
      </c>
      <c r="D24" s="127"/>
      <c r="E24" s="127"/>
      <c r="F24" s="127"/>
      <c r="G24" s="126"/>
      <c r="H24" s="127"/>
      <c r="I24" s="127"/>
      <c r="J24" s="128"/>
      <c r="K24" s="24"/>
      <c r="L24" s="24"/>
      <c r="M24" s="24"/>
      <c r="N24" s="24"/>
      <c r="O24" s="24"/>
      <c r="P24" s="24"/>
      <c r="Q24" s="24"/>
      <c r="R24" s="24"/>
      <c r="S24" s="24"/>
      <c r="T24" s="24"/>
      <c r="U24" s="24"/>
      <c r="V24" s="24"/>
      <c r="W24" s="24"/>
      <c r="X24" s="24"/>
      <c r="Y24" s="24"/>
    </row>
    <row r="25" spans="1:25" x14ac:dyDescent="0.2">
      <c r="A25" s="24"/>
      <c r="B25" s="24"/>
      <c r="C25" s="129" t="s">
        <v>280</v>
      </c>
      <c r="D25" s="127"/>
      <c r="E25" s="127"/>
      <c r="F25" s="127"/>
      <c r="G25" s="126"/>
      <c r="H25" s="134"/>
      <c r="I25" s="127"/>
      <c r="J25" s="128"/>
      <c r="K25" s="24"/>
      <c r="L25" s="24"/>
      <c r="M25" s="24"/>
      <c r="N25" s="24"/>
      <c r="O25" s="24"/>
      <c r="P25" s="24"/>
      <c r="Q25" s="24"/>
      <c r="R25" s="24"/>
      <c r="S25" s="24"/>
      <c r="T25" s="24"/>
      <c r="U25" s="24"/>
      <c r="V25" s="24"/>
      <c r="W25" s="24"/>
      <c r="X25" s="24"/>
      <c r="Y25" s="24"/>
    </row>
    <row r="26" spans="1:25" x14ac:dyDescent="0.2">
      <c r="A26" s="24"/>
      <c r="B26" s="24"/>
      <c r="C26" s="135"/>
      <c r="D26" s="136"/>
      <c r="E26" s="136"/>
      <c r="F26" s="136"/>
      <c r="G26" s="219"/>
      <c r="H26" s="220"/>
      <c r="I26" s="136"/>
      <c r="J26" s="137"/>
      <c r="K26" s="24"/>
      <c r="L26" s="24"/>
      <c r="M26" s="24"/>
      <c r="N26" s="24"/>
      <c r="O26" s="24"/>
      <c r="P26" s="24"/>
      <c r="Q26" s="24"/>
      <c r="R26" s="24"/>
      <c r="S26" s="24"/>
      <c r="T26" s="24"/>
      <c r="U26" s="24"/>
      <c r="V26" s="24"/>
      <c r="W26" s="24"/>
      <c r="X26" s="24"/>
      <c r="Y26" s="24"/>
    </row>
    <row r="27" spans="1:25"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spans="1:25" x14ac:dyDescent="0.2">
      <c r="A28" s="24"/>
      <c r="B28" s="24"/>
      <c r="C28" s="36" t="s">
        <v>132</v>
      </c>
      <c r="D28" s="24"/>
      <c r="E28" s="24"/>
      <c r="F28" s="24"/>
      <c r="G28" s="24"/>
      <c r="H28" s="24"/>
      <c r="I28" s="24"/>
      <c r="J28" s="24"/>
      <c r="K28" s="24"/>
      <c r="L28" s="24"/>
      <c r="M28" s="24"/>
      <c r="N28" s="24"/>
      <c r="O28" s="24"/>
      <c r="P28" s="24"/>
      <c r="Q28" s="24"/>
      <c r="R28" s="24"/>
      <c r="S28" s="24"/>
      <c r="T28" s="24"/>
      <c r="U28" s="24"/>
      <c r="V28" s="24"/>
      <c r="W28" s="24"/>
      <c r="X28" s="24"/>
      <c r="Y28" s="24"/>
    </row>
    <row r="29" spans="1:25" x14ac:dyDescent="0.2">
      <c r="A29" s="24"/>
      <c r="B29" s="138"/>
      <c r="C29" s="139" t="s">
        <v>133</v>
      </c>
      <c r="D29" s="24"/>
      <c r="E29" s="24"/>
      <c r="F29" s="24"/>
      <c r="G29" s="24"/>
      <c r="H29" s="24"/>
      <c r="I29" s="24"/>
      <c r="J29" s="24"/>
      <c r="K29" s="24"/>
      <c r="L29" s="24"/>
      <c r="M29" s="24"/>
      <c r="N29" s="24"/>
      <c r="O29" s="24"/>
      <c r="P29" s="24"/>
      <c r="Q29" s="24"/>
      <c r="R29" s="24"/>
      <c r="S29" s="24"/>
      <c r="T29" s="24"/>
      <c r="U29" s="24"/>
      <c r="V29" s="24"/>
      <c r="W29" s="24"/>
      <c r="X29" s="24"/>
      <c r="Y29" s="24"/>
    </row>
    <row r="30" spans="1:25" x14ac:dyDescent="0.2">
      <c r="A30" s="24"/>
      <c r="B30" s="138"/>
      <c r="C30" s="139" t="s">
        <v>134</v>
      </c>
      <c r="D30" s="24"/>
      <c r="E30" s="24"/>
      <c r="F30" s="24"/>
      <c r="G30" s="24"/>
      <c r="H30" s="24"/>
      <c r="I30" s="24"/>
      <c r="J30" s="24"/>
      <c r="K30" s="24"/>
      <c r="L30" s="24"/>
      <c r="M30" s="24"/>
      <c r="N30" s="24"/>
      <c r="O30" s="24"/>
      <c r="P30" s="24"/>
      <c r="Q30" s="24"/>
      <c r="R30" s="24"/>
      <c r="S30" s="24"/>
      <c r="T30" s="24"/>
      <c r="U30" s="24"/>
      <c r="V30" s="24"/>
      <c r="W30" s="24"/>
      <c r="X30" s="24"/>
      <c r="Y30" s="24"/>
    </row>
    <row r="31" spans="1:25" x14ac:dyDescent="0.2">
      <c r="A31" s="24"/>
      <c r="B31" s="24"/>
      <c r="C31" s="139" t="s">
        <v>135</v>
      </c>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24"/>
      <c r="B32" s="138"/>
      <c r="C32" s="139" t="s">
        <v>136</v>
      </c>
      <c r="D32" s="24"/>
      <c r="E32" s="24"/>
      <c r="F32" s="24"/>
      <c r="G32" s="24"/>
      <c r="H32" s="24"/>
      <c r="I32" s="24"/>
      <c r="J32" s="24"/>
      <c r="K32" s="24"/>
      <c r="L32" s="24"/>
      <c r="M32" s="24"/>
      <c r="N32" s="24"/>
      <c r="O32" s="24"/>
      <c r="P32" s="24"/>
      <c r="Q32" s="24"/>
      <c r="R32" s="24"/>
      <c r="S32" s="24"/>
      <c r="T32" s="24"/>
      <c r="U32" s="24"/>
      <c r="V32" s="24"/>
      <c r="W32" s="24"/>
      <c r="X32" s="24"/>
      <c r="Y32" s="24"/>
    </row>
    <row r="33" spans="1:25" ht="13.5" thickBot="1" x14ac:dyDescent="0.25">
      <c r="A33" s="24"/>
      <c r="B33" s="138"/>
      <c r="C33" s="24"/>
      <c r="D33" s="24"/>
      <c r="E33" s="24"/>
      <c r="F33" s="24"/>
      <c r="G33" s="24"/>
      <c r="H33" s="24"/>
      <c r="I33" s="24"/>
      <c r="J33" s="24"/>
      <c r="K33" s="24"/>
      <c r="L33" s="24"/>
      <c r="M33" s="24">
        <f>160000*(1-0.0361-0.0361)</f>
        <v>148448</v>
      </c>
      <c r="N33" s="24"/>
      <c r="O33" s="24"/>
      <c r="P33" s="24"/>
      <c r="Q33" s="24"/>
      <c r="R33" s="24"/>
      <c r="S33" s="24"/>
      <c r="T33" s="24"/>
      <c r="U33" s="24"/>
      <c r="V33" s="24"/>
      <c r="W33" s="24"/>
      <c r="X33" s="24"/>
      <c r="Y33" s="24"/>
    </row>
    <row r="34" spans="1:25" x14ac:dyDescent="0.2">
      <c r="A34" s="24"/>
      <c r="B34" s="140" t="s">
        <v>299</v>
      </c>
      <c r="C34" s="141"/>
      <c r="D34" s="142"/>
      <c r="E34" s="142"/>
      <c r="F34" s="142"/>
      <c r="G34" s="143"/>
      <c r="H34" s="24"/>
      <c r="I34" s="24"/>
      <c r="J34" s="24"/>
      <c r="K34" s="24"/>
      <c r="L34" s="24"/>
      <c r="M34" s="24"/>
      <c r="N34" s="24"/>
      <c r="O34" s="24"/>
      <c r="P34" s="24"/>
      <c r="Q34" s="24"/>
      <c r="R34" s="24"/>
      <c r="S34" s="24"/>
      <c r="T34" s="36"/>
      <c r="U34" s="36"/>
      <c r="V34" s="24"/>
      <c r="W34" s="24"/>
      <c r="X34" s="24"/>
      <c r="Y34" s="24"/>
    </row>
    <row r="35" spans="1:25" ht="76.5" x14ac:dyDescent="0.2">
      <c r="A35" s="24"/>
      <c r="B35" s="144" t="s">
        <v>301</v>
      </c>
      <c r="C35" s="145" t="s">
        <v>157</v>
      </c>
      <c r="D35" s="146" t="s">
        <v>276</v>
      </c>
      <c r="E35" s="146"/>
      <c r="F35" s="146"/>
      <c r="G35" s="147"/>
      <c r="H35" s="148" t="s">
        <v>137</v>
      </c>
      <c r="I35" s="148" t="s">
        <v>143</v>
      </c>
      <c r="J35" s="148" t="s">
        <v>138</v>
      </c>
      <c r="K35" s="148"/>
      <c r="L35" s="148" t="s">
        <v>139</v>
      </c>
      <c r="M35" s="148" t="s">
        <v>140</v>
      </c>
      <c r="N35" s="148"/>
      <c r="O35" s="148" t="s">
        <v>144</v>
      </c>
      <c r="P35" s="148" t="s">
        <v>141</v>
      </c>
      <c r="Q35" s="24"/>
      <c r="R35" s="24"/>
      <c r="S35" s="24"/>
      <c r="T35" s="24"/>
      <c r="U35" s="24"/>
      <c r="V35" s="24"/>
      <c r="W35" s="24"/>
      <c r="X35" s="24"/>
      <c r="Y35" s="24"/>
    </row>
    <row r="36" spans="1:25" x14ac:dyDescent="0.2">
      <c r="A36" s="24"/>
      <c r="B36" s="149"/>
      <c r="C36" s="150"/>
      <c r="D36" s="127"/>
      <c r="E36" s="146"/>
      <c r="F36" s="146"/>
      <c r="G36" s="147"/>
      <c r="H36" s="151"/>
      <c r="I36" s="151"/>
      <c r="K36" s="152"/>
      <c r="L36" s="153">
        <f>J58</f>
        <v>0</v>
      </c>
      <c r="O36" s="154">
        <f>L36</f>
        <v>0</v>
      </c>
      <c r="P36" s="154">
        <f>O36/3</f>
        <v>0</v>
      </c>
      <c r="Q36" s="155"/>
    </row>
    <row r="37" spans="1:25" x14ac:dyDescent="0.2">
      <c r="A37" s="24"/>
      <c r="B37" s="149" t="s">
        <v>291</v>
      </c>
      <c r="C37" s="127">
        <v>1</v>
      </c>
      <c r="D37" s="126">
        <f>G26</f>
        <v>0</v>
      </c>
      <c r="E37" s="146"/>
      <c r="F37" s="146"/>
      <c r="G37" s="147"/>
      <c r="H37" s="154">
        <f>SUM(D37:G37)</f>
        <v>0</v>
      </c>
      <c r="I37" s="156">
        <f t="shared" ref="I37:I56" si="0">$G$19</f>
        <v>0</v>
      </c>
      <c r="J37" s="154">
        <f>H37/(1+I37)^(C37-1)</f>
        <v>0</v>
      </c>
      <c r="K37" s="157"/>
      <c r="L37" s="153">
        <f t="shared" ref="L37:L56" si="1">L36+M37-H37</f>
        <v>0</v>
      </c>
      <c r="M37" s="154">
        <f t="shared" ref="M37:M56" si="2">(L36-H37)*I37</f>
        <v>0</v>
      </c>
      <c r="O37" s="154">
        <f>O36-P36</f>
        <v>0</v>
      </c>
      <c r="P37" s="158">
        <f>O36/3</f>
        <v>0</v>
      </c>
      <c r="Q37" s="159"/>
      <c r="R37" s="160"/>
    </row>
    <row r="38" spans="1:25" x14ac:dyDescent="0.2">
      <c r="A38" s="24"/>
      <c r="B38" s="149" t="s">
        <v>118</v>
      </c>
      <c r="C38" s="127">
        <v>2</v>
      </c>
      <c r="D38" s="126">
        <f>D37</f>
        <v>0</v>
      </c>
      <c r="E38" s="146"/>
      <c r="F38" s="146"/>
      <c r="G38" s="147"/>
      <c r="H38" s="154">
        <f t="shared" ref="H38:H56" si="3">SUM(D38:G38)</f>
        <v>0</v>
      </c>
      <c r="I38" s="156">
        <f t="shared" si="0"/>
        <v>0</v>
      </c>
      <c r="J38" s="154">
        <f>H38/(1+I38)^(C38-1)</f>
        <v>0</v>
      </c>
      <c r="K38" s="157"/>
      <c r="L38" s="153">
        <f t="shared" si="1"/>
        <v>0</v>
      </c>
      <c r="M38" s="154">
        <f t="shared" si="2"/>
        <v>0</v>
      </c>
      <c r="O38" s="154">
        <f>O37-P37</f>
        <v>0</v>
      </c>
      <c r="P38" s="158">
        <f>O36/3</f>
        <v>0</v>
      </c>
    </row>
    <row r="39" spans="1:25" x14ac:dyDescent="0.2">
      <c r="A39" s="24"/>
      <c r="B39" s="149" t="s">
        <v>119</v>
      </c>
      <c r="C39" s="127">
        <v>3</v>
      </c>
      <c r="D39" s="126">
        <f>D38</f>
        <v>0</v>
      </c>
      <c r="E39" s="146"/>
      <c r="F39" s="146"/>
      <c r="G39" s="147"/>
      <c r="H39" s="154">
        <f t="shared" si="3"/>
        <v>0</v>
      </c>
      <c r="I39" s="156">
        <f t="shared" si="0"/>
        <v>0</v>
      </c>
      <c r="J39" s="154">
        <f>H39/(1+I39)^(C39-1)</f>
        <v>0</v>
      </c>
      <c r="K39" s="157"/>
      <c r="L39" s="153">
        <f t="shared" si="1"/>
        <v>0</v>
      </c>
      <c r="M39" s="154">
        <f t="shared" si="2"/>
        <v>0</v>
      </c>
      <c r="O39" s="154">
        <f>O38-P38</f>
        <v>0</v>
      </c>
      <c r="P39" s="154"/>
    </row>
    <row r="40" spans="1:25" x14ac:dyDescent="0.2">
      <c r="A40" s="24"/>
      <c r="B40" s="149" t="s">
        <v>120</v>
      </c>
      <c r="C40" s="127">
        <v>4</v>
      </c>
      <c r="D40" s="126">
        <f>D39</f>
        <v>0</v>
      </c>
      <c r="E40" s="146"/>
      <c r="F40" s="146"/>
      <c r="G40" s="147"/>
      <c r="H40" s="154">
        <f t="shared" si="3"/>
        <v>0</v>
      </c>
      <c r="I40" s="156">
        <f t="shared" si="0"/>
        <v>0</v>
      </c>
      <c r="J40" s="154">
        <f>H40/(1+I40)^(C40-1)</f>
        <v>0</v>
      </c>
      <c r="K40" s="157"/>
      <c r="L40" s="153">
        <f t="shared" si="1"/>
        <v>0</v>
      </c>
      <c r="M40" s="154">
        <f t="shared" si="2"/>
        <v>0</v>
      </c>
      <c r="O40" s="154" t="e">
        <f t="shared" ref="O40:O56" si="4">O39-P40</f>
        <v>#DIV/0!</v>
      </c>
      <c r="P40" s="154" t="e">
        <f t="shared" ref="P40:P56" si="5">IF(O39&gt;$O$36/$G$21,$O$36/$G$21,O39)</f>
        <v>#DIV/0!</v>
      </c>
    </row>
    <row r="41" spans="1:25" x14ac:dyDescent="0.2">
      <c r="A41" s="24"/>
      <c r="B41" s="149" t="s">
        <v>121</v>
      </c>
      <c r="C41" s="127">
        <v>5</v>
      </c>
      <c r="D41" s="126">
        <f>D40</f>
        <v>0</v>
      </c>
      <c r="E41" s="146"/>
      <c r="F41" s="146"/>
      <c r="G41" s="147"/>
      <c r="H41" s="154">
        <f t="shared" si="3"/>
        <v>0</v>
      </c>
      <c r="I41" s="156">
        <f t="shared" si="0"/>
        <v>0</v>
      </c>
      <c r="J41" s="154">
        <f>H41/(1+I41)^(C41-1)</f>
        <v>0</v>
      </c>
      <c r="K41" s="157"/>
      <c r="L41" s="153">
        <f t="shared" si="1"/>
        <v>0</v>
      </c>
      <c r="M41" s="154">
        <f t="shared" si="2"/>
        <v>0</v>
      </c>
      <c r="O41" s="154" t="e">
        <f t="shared" si="4"/>
        <v>#DIV/0!</v>
      </c>
      <c r="P41" s="154" t="e">
        <f t="shared" si="5"/>
        <v>#DIV/0!</v>
      </c>
      <c r="V41" s="161"/>
    </row>
    <row r="42" spans="1:25" x14ac:dyDescent="0.2">
      <c r="A42" s="24"/>
      <c r="B42" s="149" t="s">
        <v>122</v>
      </c>
      <c r="C42" s="127">
        <v>6</v>
      </c>
      <c r="D42" s="126">
        <f>D41</f>
        <v>0</v>
      </c>
      <c r="E42" s="146"/>
      <c r="F42" s="146"/>
      <c r="G42" s="147"/>
      <c r="H42" s="154">
        <f t="shared" si="3"/>
        <v>0</v>
      </c>
      <c r="I42" s="156">
        <f t="shared" si="0"/>
        <v>0</v>
      </c>
      <c r="J42" s="154">
        <f t="shared" ref="J42:J56" si="6">H42/(1+I42)^(C42-1)</f>
        <v>0</v>
      </c>
      <c r="K42" s="157"/>
      <c r="L42" s="153">
        <f t="shared" si="1"/>
        <v>0</v>
      </c>
      <c r="M42" s="154">
        <f t="shared" si="2"/>
        <v>0</v>
      </c>
      <c r="O42" s="154" t="e">
        <f t="shared" si="4"/>
        <v>#DIV/0!</v>
      </c>
      <c r="P42" s="154" t="e">
        <f t="shared" si="5"/>
        <v>#DIV/0!</v>
      </c>
      <c r="V42" s="161"/>
    </row>
    <row r="43" spans="1:25" x14ac:dyDescent="0.2">
      <c r="A43" s="24"/>
      <c r="B43" s="149" t="s">
        <v>123</v>
      </c>
      <c r="C43" s="127">
        <v>7</v>
      </c>
      <c r="D43" s="126">
        <v>0</v>
      </c>
      <c r="E43" s="146"/>
      <c r="F43" s="146"/>
      <c r="G43" s="147"/>
      <c r="H43" s="154">
        <f t="shared" si="3"/>
        <v>0</v>
      </c>
      <c r="I43" s="156">
        <f t="shared" si="0"/>
        <v>0</v>
      </c>
      <c r="J43" s="154">
        <f t="shared" si="6"/>
        <v>0</v>
      </c>
      <c r="K43" s="157"/>
      <c r="L43" s="153">
        <f t="shared" si="1"/>
        <v>0</v>
      </c>
      <c r="M43" s="154">
        <f t="shared" si="2"/>
        <v>0</v>
      </c>
      <c r="O43" s="154" t="e">
        <f t="shared" si="4"/>
        <v>#DIV/0!</v>
      </c>
      <c r="P43" s="154" t="e">
        <f t="shared" si="5"/>
        <v>#DIV/0!</v>
      </c>
    </row>
    <row r="44" spans="1:25" x14ac:dyDescent="0.2">
      <c r="A44" s="24"/>
      <c r="B44" s="149" t="s">
        <v>123</v>
      </c>
      <c r="C44" s="127">
        <v>8</v>
      </c>
      <c r="D44" s="126">
        <v>0</v>
      </c>
      <c r="E44" s="146"/>
      <c r="F44" s="146"/>
      <c r="G44" s="147"/>
      <c r="H44" s="154">
        <f t="shared" si="3"/>
        <v>0</v>
      </c>
      <c r="I44" s="156">
        <f t="shared" si="0"/>
        <v>0</v>
      </c>
      <c r="J44" s="154">
        <f t="shared" si="6"/>
        <v>0</v>
      </c>
      <c r="K44" s="157"/>
      <c r="L44" s="153">
        <f t="shared" si="1"/>
        <v>0</v>
      </c>
      <c r="M44" s="154">
        <f t="shared" si="2"/>
        <v>0</v>
      </c>
      <c r="O44" s="154" t="e">
        <f t="shared" si="4"/>
        <v>#DIV/0!</v>
      </c>
      <c r="P44" s="154" t="e">
        <f t="shared" si="5"/>
        <v>#DIV/0!</v>
      </c>
      <c r="V44" s="162"/>
    </row>
    <row r="45" spans="1:25" x14ac:dyDescent="0.2">
      <c r="A45" s="24"/>
      <c r="B45" s="149" t="s">
        <v>124</v>
      </c>
      <c r="C45" s="127">
        <v>9</v>
      </c>
      <c r="D45" s="126">
        <v>0</v>
      </c>
      <c r="E45" s="146"/>
      <c r="F45" s="146"/>
      <c r="G45" s="147"/>
      <c r="H45" s="154">
        <f t="shared" si="3"/>
        <v>0</v>
      </c>
      <c r="I45" s="156">
        <f t="shared" si="0"/>
        <v>0</v>
      </c>
      <c r="J45" s="154">
        <f t="shared" si="6"/>
        <v>0</v>
      </c>
      <c r="K45" s="157"/>
      <c r="L45" s="153">
        <f t="shared" si="1"/>
        <v>0</v>
      </c>
      <c r="M45" s="154">
        <f t="shared" si="2"/>
        <v>0</v>
      </c>
      <c r="O45" s="154" t="e">
        <f t="shared" si="4"/>
        <v>#DIV/0!</v>
      </c>
      <c r="P45" s="154" t="e">
        <f t="shared" si="5"/>
        <v>#DIV/0!</v>
      </c>
      <c r="V45" s="162"/>
    </row>
    <row r="46" spans="1:25" x14ac:dyDescent="0.2">
      <c r="A46" s="24"/>
      <c r="B46" s="149" t="s">
        <v>125</v>
      </c>
      <c r="C46" s="127">
        <v>10</v>
      </c>
      <c r="D46" s="126">
        <v>0</v>
      </c>
      <c r="E46" s="146"/>
      <c r="F46" s="146"/>
      <c r="G46" s="147"/>
      <c r="H46" s="154">
        <f t="shared" si="3"/>
        <v>0</v>
      </c>
      <c r="I46" s="156">
        <f t="shared" si="0"/>
        <v>0</v>
      </c>
      <c r="J46" s="154">
        <f t="shared" si="6"/>
        <v>0</v>
      </c>
      <c r="K46" s="157"/>
      <c r="L46" s="153">
        <f t="shared" si="1"/>
        <v>0</v>
      </c>
      <c r="M46" s="154">
        <f t="shared" si="2"/>
        <v>0</v>
      </c>
      <c r="O46" s="154" t="e">
        <f t="shared" si="4"/>
        <v>#DIV/0!</v>
      </c>
      <c r="P46" s="154" t="e">
        <f t="shared" si="5"/>
        <v>#DIV/0!</v>
      </c>
    </row>
    <row r="47" spans="1:25" x14ac:dyDescent="0.2">
      <c r="A47" s="24"/>
      <c r="B47" s="149" t="s">
        <v>126</v>
      </c>
      <c r="C47" s="127">
        <v>11</v>
      </c>
      <c r="D47" s="126">
        <v>0</v>
      </c>
      <c r="E47" s="146"/>
      <c r="F47" s="146"/>
      <c r="G47" s="147"/>
      <c r="H47" s="154">
        <f t="shared" si="3"/>
        <v>0</v>
      </c>
      <c r="I47" s="156">
        <f t="shared" si="0"/>
        <v>0</v>
      </c>
      <c r="J47" s="154">
        <f t="shared" si="6"/>
        <v>0</v>
      </c>
      <c r="K47" s="157"/>
      <c r="L47" s="153">
        <f t="shared" si="1"/>
        <v>0</v>
      </c>
      <c r="M47" s="154">
        <f t="shared" si="2"/>
        <v>0</v>
      </c>
      <c r="O47" s="154" t="e">
        <f t="shared" si="4"/>
        <v>#DIV/0!</v>
      </c>
      <c r="P47" s="154" t="e">
        <f t="shared" si="5"/>
        <v>#DIV/0!</v>
      </c>
    </row>
    <row r="48" spans="1:25" x14ac:dyDescent="0.2">
      <c r="A48" s="24"/>
      <c r="B48" s="149" t="s">
        <v>127</v>
      </c>
      <c r="C48" s="127">
        <v>12</v>
      </c>
      <c r="D48" s="126">
        <v>0</v>
      </c>
      <c r="E48" s="127"/>
      <c r="F48" s="127"/>
      <c r="G48" s="164"/>
      <c r="H48" s="154">
        <f t="shared" si="3"/>
        <v>0</v>
      </c>
      <c r="I48" s="156">
        <f t="shared" si="0"/>
        <v>0</v>
      </c>
      <c r="J48" s="154">
        <f t="shared" si="6"/>
        <v>0</v>
      </c>
      <c r="K48" s="165"/>
      <c r="L48" s="153">
        <f t="shared" si="1"/>
        <v>0</v>
      </c>
      <c r="M48" s="154">
        <f t="shared" si="2"/>
        <v>0</v>
      </c>
      <c r="O48" s="154" t="e">
        <f t="shared" si="4"/>
        <v>#DIV/0!</v>
      </c>
      <c r="P48" s="154" t="e">
        <f t="shared" si="5"/>
        <v>#DIV/0!</v>
      </c>
    </row>
    <row r="49" spans="1:16" x14ac:dyDescent="0.2">
      <c r="A49" s="24"/>
      <c r="B49" s="149"/>
      <c r="C49" s="127"/>
      <c r="D49" s="163"/>
      <c r="E49" s="127"/>
      <c r="F49" s="127"/>
      <c r="G49" s="164"/>
      <c r="H49" s="154">
        <f t="shared" si="3"/>
        <v>0</v>
      </c>
      <c r="I49" s="156">
        <f t="shared" si="0"/>
        <v>0</v>
      </c>
      <c r="J49" s="154">
        <f t="shared" si="6"/>
        <v>0</v>
      </c>
      <c r="K49" s="165"/>
      <c r="L49" s="153">
        <f t="shared" si="1"/>
        <v>0</v>
      </c>
      <c r="M49" s="154">
        <f t="shared" si="2"/>
        <v>0</v>
      </c>
      <c r="O49" s="154" t="e">
        <f t="shared" si="4"/>
        <v>#DIV/0!</v>
      </c>
      <c r="P49" s="154" t="e">
        <f t="shared" si="5"/>
        <v>#DIV/0!</v>
      </c>
    </row>
    <row r="50" spans="1:16" x14ac:dyDescent="0.2">
      <c r="A50" s="24"/>
      <c r="B50" s="149"/>
      <c r="C50" s="127"/>
      <c r="D50" s="163"/>
      <c r="E50" s="127"/>
      <c r="F50" s="127"/>
      <c r="G50" s="164"/>
      <c r="H50" s="154">
        <f t="shared" si="3"/>
        <v>0</v>
      </c>
      <c r="I50" s="156">
        <f t="shared" si="0"/>
        <v>0</v>
      </c>
      <c r="J50" s="154">
        <f t="shared" si="6"/>
        <v>0</v>
      </c>
      <c r="K50" s="165"/>
      <c r="L50" s="153">
        <f t="shared" si="1"/>
        <v>0</v>
      </c>
      <c r="M50" s="154">
        <f t="shared" si="2"/>
        <v>0</v>
      </c>
      <c r="O50" s="154" t="e">
        <f t="shared" si="4"/>
        <v>#DIV/0!</v>
      </c>
      <c r="P50" s="154" t="e">
        <f t="shared" si="5"/>
        <v>#DIV/0!</v>
      </c>
    </row>
    <row r="51" spans="1:16" x14ac:dyDescent="0.2">
      <c r="A51" s="24"/>
      <c r="B51" s="149"/>
      <c r="C51" s="127"/>
      <c r="D51" s="163"/>
      <c r="E51" s="127"/>
      <c r="F51" s="127"/>
      <c r="G51" s="164"/>
      <c r="H51" s="154">
        <f t="shared" si="3"/>
        <v>0</v>
      </c>
      <c r="I51" s="156">
        <f t="shared" si="0"/>
        <v>0</v>
      </c>
      <c r="J51" s="154">
        <f t="shared" si="6"/>
        <v>0</v>
      </c>
      <c r="K51" s="165"/>
      <c r="L51" s="153">
        <f t="shared" si="1"/>
        <v>0</v>
      </c>
      <c r="M51" s="154">
        <f t="shared" si="2"/>
        <v>0</v>
      </c>
      <c r="O51" s="154" t="e">
        <f t="shared" si="4"/>
        <v>#DIV/0!</v>
      </c>
      <c r="P51" s="154" t="e">
        <f t="shared" si="5"/>
        <v>#DIV/0!</v>
      </c>
    </row>
    <row r="52" spans="1:16" x14ac:dyDescent="0.2">
      <c r="A52" s="24"/>
      <c r="B52" s="149"/>
      <c r="C52" s="127"/>
      <c r="D52" s="163"/>
      <c r="E52" s="127"/>
      <c r="F52" s="127"/>
      <c r="G52" s="164"/>
      <c r="H52" s="154">
        <f t="shared" si="3"/>
        <v>0</v>
      </c>
      <c r="I52" s="156">
        <f t="shared" si="0"/>
        <v>0</v>
      </c>
      <c r="J52" s="154">
        <f t="shared" si="6"/>
        <v>0</v>
      </c>
      <c r="K52" s="165"/>
      <c r="L52" s="153">
        <f t="shared" si="1"/>
        <v>0</v>
      </c>
      <c r="M52" s="154">
        <f t="shared" si="2"/>
        <v>0</v>
      </c>
      <c r="O52" s="154" t="e">
        <f t="shared" si="4"/>
        <v>#DIV/0!</v>
      </c>
      <c r="P52" s="154" t="e">
        <f t="shared" si="5"/>
        <v>#DIV/0!</v>
      </c>
    </row>
    <row r="53" spans="1:16" x14ac:dyDescent="0.2">
      <c r="A53" s="24"/>
      <c r="B53" s="149"/>
      <c r="C53" s="127"/>
      <c r="D53" s="163"/>
      <c r="E53" s="127"/>
      <c r="F53" s="127"/>
      <c r="G53" s="164"/>
      <c r="H53" s="154">
        <f t="shared" si="3"/>
        <v>0</v>
      </c>
      <c r="I53" s="156">
        <f t="shared" si="0"/>
        <v>0</v>
      </c>
      <c r="J53" s="154">
        <f t="shared" si="6"/>
        <v>0</v>
      </c>
      <c r="K53" s="165"/>
      <c r="L53" s="153">
        <f t="shared" si="1"/>
        <v>0</v>
      </c>
      <c r="M53" s="154">
        <f t="shared" si="2"/>
        <v>0</v>
      </c>
      <c r="O53" s="154" t="e">
        <f t="shared" si="4"/>
        <v>#DIV/0!</v>
      </c>
      <c r="P53" s="154" t="e">
        <f t="shared" si="5"/>
        <v>#DIV/0!</v>
      </c>
    </row>
    <row r="54" spans="1:16" x14ac:dyDescent="0.2">
      <c r="A54" s="24"/>
      <c r="B54" s="149"/>
      <c r="C54" s="127"/>
      <c r="D54" s="163"/>
      <c r="E54" s="127"/>
      <c r="F54" s="127"/>
      <c r="G54" s="164"/>
      <c r="H54" s="154">
        <f t="shared" si="3"/>
        <v>0</v>
      </c>
      <c r="I54" s="156">
        <f t="shared" si="0"/>
        <v>0</v>
      </c>
      <c r="J54" s="154">
        <f t="shared" si="6"/>
        <v>0</v>
      </c>
      <c r="K54" s="165"/>
      <c r="L54" s="153">
        <f t="shared" si="1"/>
        <v>0</v>
      </c>
      <c r="M54" s="154">
        <f t="shared" si="2"/>
        <v>0</v>
      </c>
      <c r="O54" s="154" t="e">
        <f t="shared" si="4"/>
        <v>#DIV/0!</v>
      </c>
      <c r="P54" s="154" t="e">
        <f t="shared" si="5"/>
        <v>#DIV/0!</v>
      </c>
    </row>
    <row r="55" spans="1:16" x14ac:dyDescent="0.2">
      <c r="A55" s="24"/>
      <c r="B55" s="149"/>
      <c r="C55" s="127"/>
      <c r="D55" s="163"/>
      <c r="E55" s="127"/>
      <c r="F55" s="127"/>
      <c r="G55" s="164"/>
      <c r="H55" s="154">
        <f t="shared" si="3"/>
        <v>0</v>
      </c>
      <c r="I55" s="156">
        <f t="shared" si="0"/>
        <v>0</v>
      </c>
      <c r="J55" s="154">
        <f t="shared" si="6"/>
        <v>0</v>
      </c>
      <c r="K55" s="165"/>
      <c r="L55" s="153">
        <f t="shared" si="1"/>
        <v>0</v>
      </c>
      <c r="M55" s="154">
        <f t="shared" si="2"/>
        <v>0</v>
      </c>
      <c r="O55" s="154" t="e">
        <f t="shared" si="4"/>
        <v>#DIV/0!</v>
      </c>
      <c r="P55" s="154" t="e">
        <f t="shared" si="5"/>
        <v>#DIV/0!</v>
      </c>
    </row>
    <row r="56" spans="1:16" x14ac:dyDescent="0.2">
      <c r="A56" s="24"/>
      <c r="B56" s="149"/>
      <c r="C56" s="127"/>
      <c r="D56" s="163"/>
      <c r="E56" s="127"/>
      <c r="F56" s="127"/>
      <c r="G56" s="164"/>
      <c r="H56" s="154">
        <f t="shared" si="3"/>
        <v>0</v>
      </c>
      <c r="I56" s="156">
        <f t="shared" si="0"/>
        <v>0</v>
      </c>
      <c r="J56" s="154">
        <f t="shared" si="6"/>
        <v>0</v>
      </c>
      <c r="K56" s="165"/>
      <c r="L56" s="153">
        <f t="shared" si="1"/>
        <v>0</v>
      </c>
      <c r="M56" s="154">
        <f t="shared" si="2"/>
        <v>0</v>
      </c>
      <c r="O56" s="154" t="e">
        <f t="shared" si="4"/>
        <v>#DIV/0!</v>
      </c>
      <c r="P56" s="154" t="e">
        <f t="shared" si="5"/>
        <v>#DIV/0!</v>
      </c>
    </row>
    <row r="57" spans="1:16" x14ac:dyDescent="0.2">
      <c r="A57" s="24"/>
      <c r="B57" s="149"/>
      <c r="C57" s="127"/>
      <c r="D57" s="166"/>
      <c r="E57" s="166"/>
      <c r="F57" s="166"/>
      <c r="G57" s="167"/>
    </row>
    <row r="58" spans="1:16" ht="13.5" thickBot="1" x14ac:dyDescent="0.25">
      <c r="A58" s="24"/>
      <c r="B58" s="169"/>
      <c r="C58" s="170" t="s">
        <v>63</v>
      </c>
      <c r="D58" s="171">
        <f>SUM(D37:D56)</f>
        <v>0</v>
      </c>
      <c r="E58" s="171">
        <f>SUM(E37:E56)</f>
        <v>0</v>
      </c>
      <c r="F58" s="172">
        <f>SUM(F37:F56)</f>
        <v>0</v>
      </c>
      <c r="G58" s="173">
        <f>SUM(G37:G56)</f>
        <v>0</v>
      </c>
      <c r="H58" s="174">
        <f>SUM(H37:H56)</f>
        <v>0</v>
      </c>
      <c r="J58" s="174">
        <f>SUM(J37:J56)</f>
        <v>0</v>
      </c>
      <c r="K58" s="175"/>
      <c r="M58" s="174">
        <f>SUM(M37:M56)</f>
        <v>0</v>
      </c>
      <c r="P58" s="174" t="e">
        <f>SUM(P37:P56)</f>
        <v>#DIV/0!</v>
      </c>
    </row>
  </sheetData>
  <mergeCells count="1">
    <mergeCell ref="C12:J12"/>
  </mergeCells>
  <pageMargins left="0.70866141732283472" right="0.70866141732283472" top="0.74803149606299213" bottom="0.74803149606299213" header="0.31496062992125984" footer="0.31496062992125984"/>
  <pageSetup paperSize="8"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Y58"/>
  <sheetViews>
    <sheetView view="pageBreakPreview" topLeftCell="G34" zoomScaleNormal="100" zoomScaleSheetLayoutView="100" workbookViewId="0">
      <selection activeCell="L36" sqref="L36"/>
    </sheetView>
  </sheetViews>
  <sheetFormatPr defaultColWidth="8.85546875" defaultRowHeight="12.75" x14ac:dyDescent="0.2"/>
  <cols>
    <col min="1" max="1" width="5.7109375" style="102" customWidth="1"/>
    <col min="2" max="2" width="16.28515625" style="102" customWidth="1"/>
    <col min="3" max="3" width="23.5703125" style="102" customWidth="1"/>
    <col min="4" max="5" width="15" style="102" customWidth="1"/>
    <col min="6" max="6" width="40" style="102" customWidth="1"/>
    <col min="7" max="7" width="15" style="102" customWidth="1"/>
    <col min="8" max="8" width="20.7109375" style="102" customWidth="1"/>
    <col min="9" max="9" width="13.42578125" style="102" customWidth="1"/>
    <col min="10" max="10" width="22.5703125" style="102" bestFit="1" customWidth="1"/>
    <col min="11" max="11" width="8.7109375" style="168" bestFit="1" customWidth="1"/>
    <col min="12" max="12" width="13.42578125" style="102" customWidth="1"/>
    <col min="13" max="13" width="12.28515625" style="102" customWidth="1"/>
    <col min="14" max="14" width="6.28515625" style="102" customWidth="1"/>
    <col min="15" max="15" width="13.28515625" style="102" customWidth="1"/>
    <col min="16" max="16" width="15.85546875" style="102" customWidth="1"/>
    <col min="17" max="17" width="15.7109375" style="102" customWidth="1"/>
    <col min="18" max="18" width="8.28515625" style="102" customWidth="1"/>
    <col min="19" max="19" width="22.5703125" style="102" customWidth="1"/>
    <col min="20" max="20" width="10.28515625" style="102" bestFit="1" customWidth="1"/>
    <col min="21" max="21" width="10.28515625" style="102" customWidth="1"/>
    <col min="22" max="22" width="11.28515625" style="102" customWidth="1"/>
    <col min="23" max="23" width="10.42578125" style="102" customWidth="1"/>
    <col min="24" max="16384" width="8.85546875" style="102"/>
  </cols>
  <sheetData>
    <row r="1" spans="1:25" x14ac:dyDescent="0.2">
      <c r="A1" s="24"/>
      <c r="B1" s="24"/>
      <c r="C1" s="24"/>
      <c r="D1" s="24"/>
      <c r="E1" s="24"/>
      <c r="F1" s="24"/>
      <c r="G1" s="24"/>
      <c r="H1" s="24"/>
      <c r="I1" s="24"/>
      <c r="J1" s="24"/>
      <c r="K1" s="24"/>
      <c r="L1" s="24"/>
      <c r="M1" s="24"/>
      <c r="N1" s="24"/>
      <c r="O1" s="24"/>
      <c r="P1" s="24"/>
      <c r="Q1" s="24"/>
      <c r="R1" s="24"/>
      <c r="S1" s="24"/>
      <c r="T1" s="24"/>
      <c r="U1" s="24"/>
      <c r="V1" s="24"/>
      <c r="W1" s="24"/>
      <c r="X1" s="24"/>
      <c r="Y1" s="24"/>
    </row>
    <row r="2" spans="1:25" x14ac:dyDescent="0.2">
      <c r="A2" s="24"/>
      <c r="B2" s="24"/>
      <c r="C2" s="36" t="s">
        <v>128</v>
      </c>
      <c r="D2" s="24"/>
      <c r="E2" s="24"/>
      <c r="F2" s="24"/>
      <c r="G2" s="24"/>
      <c r="H2" s="24"/>
      <c r="I2" s="24"/>
      <c r="J2" s="24"/>
      <c r="K2" s="24"/>
      <c r="L2" s="24"/>
      <c r="M2" s="24"/>
      <c r="N2" s="24"/>
      <c r="O2" s="24"/>
      <c r="P2" s="24"/>
      <c r="Q2" s="24"/>
      <c r="R2" s="24"/>
      <c r="S2" s="24"/>
      <c r="T2" s="24"/>
      <c r="U2" s="24"/>
      <c r="V2" s="24"/>
      <c r="W2" s="24"/>
      <c r="X2" s="24"/>
      <c r="Y2" s="24"/>
    </row>
    <row r="3" spans="1:25" x14ac:dyDescent="0.2">
      <c r="A3" s="24"/>
      <c r="B3" s="24"/>
      <c r="C3" s="103" t="s">
        <v>142</v>
      </c>
      <c r="D3" s="24"/>
      <c r="E3" s="24"/>
      <c r="F3" s="24"/>
      <c r="G3" s="24"/>
      <c r="H3" s="24"/>
      <c r="I3" s="24"/>
      <c r="J3" s="24"/>
      <c r="K3" s="24"/>
      <c r="L3" s="24"/>
      <c r="M3" s="24"/>
      <c r="N3" s="24"/>
      <c r="O3" s="24"/>
      <c r="P3" s="24"/>
      <c r="Q3" s="24"/>
      <c r="R3" s="24"/>
      <c r="S3" s="24"/>
      <c r="T3" s="24"/>
      <c r="U3" s="24"/>
      <c r="V3" s="24"/>
      <c r="W3" s="24"/>
      <c r="X3" s="24"/>
      <c r="Y3" s="24"/>
    </row>
    <row r="4" spans="1:25" ht="13.5" thickBot="1" x14ac:dyDescent="0.25">
      <c r="A4" s="24"/>
      <c r="B4" s="24"/>
      <c r="C4" s="103"/>
      <c r="D4" s="24"/>
      <c r="E4" s="24"/>
      <c r="F4" s="24"/>
      <c r="G4" s="24"/>
      <c r="H4" s="24"/>
      <c r="I4" s="24"/>
      <c r="J4" s="24"/>
      <c r="K4" s="24"/>
      <c r="L4" s="24"/>
      <c r="M4" s="24"/>
      <c r="N4" s="24"/>
      <c r="O4" s="24"/>
      <c r="P4" s="24"/>
      <c r="Q4" s="24"/>
      <c r="R4" s="24"/>
      <c r="S4" s="24"/>
      <c r="T4" s="24"/>
      <c r="U4" s="24"/>
      <c r="V4" s="24"/>
      <c r="W4" s="24"/>
      <c r="X4" s="24"/>
      <c r="Y4" s="24"/>
    </row>
    <row r="5" spans="1:25" x14ac:dyDescent="0.2">
      <c r="A5" s="24"/>
      <c r="B5" s="24"/>
      <c r="C5" s="104" t="s">
        <v>279</v>
      </c>
      <c r="D5" s="105"/>
      <c r="E5" s="105"/>
      <c r="F5" s="105"/>
      <c r="G5" s="105"/>
      <c r="H5" s="106"/>
      <c r="I5" s="107"/>
      <c r="J5" s="24"/>
      <c r="K5" s="24"/>
      <c r="L5" s="24"/>
      <c r="M5" s="24"/>
      <c r="N5" s="24"/>
      <c r="O5" s="24"/>
      <c r="P5" s="24"/>
      <c r="Q5" s="24"/>
      <c r="R5" s="24"/>
      <c r="S5" s="24"/>
      <c r="T5" s="24"/>
      <c r="U5" s="24"/>
      <c r="V5" s="24"/>
      <c r="W5" s="24"/>
      <c r="X5" s="24"/>
      <c r="Y5" s="24"/>
    </row>
    <row r="6" spans="1:25" x14ac:dyDescent="0.2">
      <c r="A6" s="24"/>
      <c r="B6" s="24"/>
      <c r="C6" s="108" t="s">
        <v>145</v>
      </c>
      <c r="D6" s="109">
        <f>-D7-D10-D9</f>
        <v>0</v>
      </c>
      <c r="E6" s="110"/>
      <c r="F6" s="110"/>
      <c r="G6" s="110"/>
      <c r="H6" s="110"/>
      <c r="I6" s="111"/>
      <c r="J6" s="24"/>
      <c r="K6" s="24"/>
      <c r="L6" s="24"/>
      <c r="M6" s="24"/>
      <c r="N6" s="24"/>
      <c r="O6" s="24"/>
      <c r="P6" s="24"/>
      <c r="Q6" s="24"/>
      <c r="R6" s="24"/>
      <c r="S6" s="24"/>
      <c r="T6" s="24"/>
      <c r="U6" s="24"/>
      <c r="V6" s="24"/>
      <c r="W6" s="24"/>
      <c r="X6" s="24"/>
      <c r="Y6" s="24"/>
    </row>
    <row r="7" spans="1:25" x14ac:dyDescent="0.2">
      <c r="A7" s="24"/>
      <c r="B7" s="24"/>
      <c r="C7" s="112" t="s">
        <v>146</v>
      </c>
      <c r="D7" s="113">
        <f>O36</f>
        <v>1688514.4694222892</v>
      </c>
      <c r="E7" s="114" t="s">
        <v>148</v>
      </c>
      <c r="F7" s="115"/>
      <c r="G7" s="113"/>
      <c r="H7" s="113"/>
      <c r="I7" s="111"/>
      <c r="J7" s="24"/>
      <c r="K7" s="24"/>
      <c r="L7" s="24"/>
      <c r="M7" s="24"/>
      <c r="N7" s="24"/>
      <c r="O7" s="24"/>
      <c r="P7" s="24"/>
      <c r="Q7" s="24"/>
      <c r="R7" s="24"/>
      <c r="S7" s="24"/>
      <c r="T7" s="24"/>
      <c r="U7" s="24"/>
      <c r="V7" s="24"/>
      <c r="W7" s="24"/>
      <c r="X7" s="24"/>
      <c r="Y7" s="24"/>
    </row>
    <row r="8" spans="1:25" x14ac:dyDescent="0.2">
      <c r="A8" s="24"/>
      <c r="B8" s="24"/>
      <c r="C8" s="108"/>
      <c r="D8" s="113"/>
      <c r="E8" s="114"/>
      <c r="F8" s="115"/>
      <c r="G8" s="113"/>
      <c r="H8" s="113"/>
      <c r="I8" s="111"/>
      <c r="J8" s="24"/>
      <c r="K8" s="24"/>
      <c r="L8" s="24"/>
      <c r="M8" s="24"/>
      <c r="N8" s="24"/>
      <c r="O8" s="24"/>
      <c r="P8" s="24"/>
      <c r="Q8" s="24"/>
      <c r="R8" s="24"/>
      <c r="S8" s="24"/>
      <c r="T8" s="24"/>
      <c r="U8" s="24"/>
      <c r="V8" s="24"/>
      <c r="W8" s="24"/>
      <c r="X8" s="24"/>
      <c r="Y8" s="24"/>
    </row>
    <row r="9" spans="1:25" hidden="1" x14ac:dyDescent="0.2">
      <c r="A9" s="24"/>
      <c r="B9" s="24"/>
      <c r="C9" s="108"/>
      <c r="D9" s="115"/>
      <c r="E9" s="116"/>
      <c r="F9" s="110"/>
      <c r="G9" s="110"/>
      <c r="H9" s="110"/>
      <c r="I9" s="111"/>
      <c r="J9" s="24"/>
      <c r="K9" s="24"/>
      <c r="L9" s="24"/>
      <c r="M9" s="24"/>
      <c r="N9" s="24"/>
      <c r="O9" s="24"/>
      <c r="P9" s="24"/>
      <c r="Q9" s="24"/>
      <c r="R9" s="24"/>
      <c r="S9" s="24"/>
      <c r="T9" s="24"/>
      <c r="U9" s="24"/>
      <c r="V9" s="24"/>
      <c r="W9" s="24"/>
      <c r="X9" s="24"/>
      <c r="Y9" s="24"/>
    </row>
    <row r="10" spans="1:25" ht="13.5" thickBot="1" x14ac:dyDescent="0.25">
      <c r="A10" s="24"/>
      <c r="B10" s="24"/>
      <c r="C10" s="117" t="s">
        <v>147</v>
      </c>
      <c r="D10" s="118">
        <f>-L36</f>
        <v>-1688514.4694222892</v>
      </c>
      <c r="E10" s="119" t="s">
        <v>149</v>
      </c>
      <c r="F10" s="120"/>
      <c r="G10" s="120"/>
      <c r="H10" s="120"/>
      <c r="I10" s="121"/>
      <c r="J10" s="24"/>
      <c r="K10" s="24"/>
      <c r="L10" s="24"/>
      <c r="M10" s="24"/>
      <c r="N10" s="24"/>
      <c r="O10" s="24"/>
      <c r="P10" s="24"/>
      <c r="Q10" s="24"/>
      <c r="R10" s="24"/>
      <c r="S10" s="24"/>
      <c r="T10" s="24"/>
      <c r="U10" s="24"/>
      <c r="V10" s="24"/>
      <c r="W10" s="24"/>
      <c r="X10" s="24"/>
      <c r="Y10" s="24"/>
    </row>
    <row r="11" spans="1:25" x14ac:dyDescent="0.2">
      <c r="A11" s="24"/>
      <c r="B11" s="24"/>
      <c r="C11" s="24"/>
      <c r="D11" s="24"/>
      <c r="E11" s="24"/>
      <c r="F11" s="24"/>
      <c r="G11" s="24"/>
      <c r="H11" s="24"/>
      <c r="I11" s="24"/>
      <c r="J11" s="24"/>
      <c r="K11" s="24"/>
      <c r="L11" s="24"/>
      <c r="M11" s="24"/>
      <c r="N11" s="24"/>
      <c r="O11" s="24"/>
      <c r="P11" s="24"/>
      <c r="Q11" s="24"/>
      <c r="R11" s="24"/>
      <c r="S11" s="24"/>
      <c r="T11" s="24"/>
      <c r="U11" s="24"/>
      <c r="V11" s="24"/>
      <c r="W11" s="24"/>
      <c r="X11" s="24"/>
      <c r="Y11" s="24"/>
    </row>
    <row r="12" spans="1:25" x14ac:dyDescent="0.2">
      <c r="A12" s="24"/>
      <c r="B12" s="24"/>
      <c r="C12" s="237" t="s">
        <v>277</v>
      </c>
      <c r="D12" s="237"/>
      <c r="E12" s="237"/>
      <c r="F12" s="237"/>
      <c r="G12" s="237"/>
      <c r="H12" s="237"/>
      <c r="I12" s="237"/>
      <c r="J12" s="237"/>
      <c r="K12" s="24"/>
      <c r="L12" s="24"/>
      <c r="M12" s="24"/>
      <c r="N12" s="24"/>
      <c r="O12" s="24"/>
      <c r="P12" s="24"/>
      <c r="Q12" s="24"/>
      <c r="R12" s="24"/>
      <c r="S12" s="24"/>
      <c r="T12" s="24"/>
      <c r="U12" s="24"/>
      <c r="V12" s="24"/>
      <c r="W12" s="24"/>
      <c r="X12" s="24"/>
      <c r="Y12" s="24"/>
    </row>
    <row r="13" spans="1:25" x14ac:dyDescent="0.2">
      <c r="A13" s="24"/>
      <c r="B13" s="24"/>
      <c r="C13" s="122" t="s">
        <v>278</v>
      </c>
      <c r="D13" s="123"/>
      <c r="E13" s="123"/>
      <c r="F13" s="123"/>
      <c r="G13" s="123"/>
      <c r="H13" s="123"/>
      <c r="I13" s="123"/>
      <c r="J13" s="124"/>
      <c r="K13" s="24"/>
      <c r="L13" s="24"/>
      <c r="M13" s="24"/>
      <c r="N13" s="24"/>
      <c r="O13" s="24"/>
      <c r="P13" s="24"/>
      <c r="Q13" s="24"/>
      <c r="R13" s="24"/>
      <c r="S13" s="24"/>
      <c r="T13" s="24"/>
      <c r="U13" s="24"/>
      <c r="V13" s="24"/>
      <c r="W13" s="24"/>
      <c r="X13" s="24"/>
      <c r="Y13" s="24"/>
    </row>
    <row r="14" spans="1:25" x14ac:dyDescent="0.2">
      <c r="A14" s="24"/>
      <c r="B14" s="24"/>
      <c r="C14" s="125" t="s">
        <v>129</v>
      </c>
      <c r="D14" s="126" t="s">
        <v>325</v>
      </c>
      <c r="E14" s="127"/>
      <c r="F14" s="127"/>
      <c r="G14" s="127"/>
      <c r="H14" s="127"/>
      <c r="I14" s="127"/>
      <c r="J14" s="128"/>
      <c r="K14" s="24"/>
      <c r="L14" s="24"/>
      <c r="M14" s="24"/>
      <c r="N14" s="24"/>
      <c r="O14" s="24"/>
      <c r="P14" s="24"/>
      <c r="Q14" s="24"/>
      <c r="R14" s="24"/>
      <c r="S14" s="24"/>
      <c r="T14" s="24"/>
      <c r="U14" s="24"/>
      <c r="V14" s="24"/>
      <c r="W14" s="24"/>
      <c r="X14" s="24"/>
      <c r="Y14" s="24"/>
    </row>
    <row r="15" spans="1:25" x14ac:dyDescent="0.2">
      <c r="A15" s="24"/>
      <c r="B15" s="24"/>
      <c r="C15" s="125" t="s">
        <v>130</v>
      </c>
      <c r="D15" s="126" t="s">
        <v>326</v>
      </c>
      <c r="E15" s="127"/>
      <c r="F15" s="127"/>
      <c r="G15" s="127"/>
      <c r="H15" s="127"/>
      <c r="I15" s="127"/>
      <c r="J15" s="128"/>
      <c r="K15" s="24"/>
      <c r="L15" s="24"/>
      <c r="M15" s="24"/>
      <c r="N15" s="24"/>
      <c r="O15" s="24"/>
      <c r="P15" s="24"/>
      <c r="Q15" s="24"/>
      <c r="R15" s="24"/>
      <c r="S15" s="24"/>
      <c r="T15" s="24"/>
      <c r="U15" s="24"/>
      <c r="V15" s="24"/>
      <c r="W15" s="24"/>
      <c r="X15" s="24"/>
      <c r="Y15" s="24"/>
    </row>
    <row r="16" spans="1:25" x14ac:dyDescent="0.2">
      <c r="A16" s="24"/>
      <c r="B16" s="24"/>
      <c r="C16" s="125" t="s">
        <v>131</v>
      </c>
      <c r="D16" s="126" t="s">
        <v>332</v>
      </c>
      <c r="E16" s="127"/>
      <c r="F16" s="127"/>
      <c r="G16" s="127"/>
      <c r="H16" s="127"/>
      <c r="I16" s="127"/>
      <c r="J16" s="128"/>
      <c r="K16" s="24"/>
      <c r="L16" s="24"/>
      <c r="M16" s="24"/>
      <c r="N16" s="24"/>
      <c r="O16" s="24"/>
      <c r="P16" s="24"/>
      <c r="Q16" s="24"/>
      <c r="R16" s="24"/>
      <c r="S16" s="24"/>
      <c r="T16" s="24"/>
      <c r="U16" s="24"/>
      <c r="V16" s="24"/>
      <c r="W16" s="24"/>
      <c r="X16" s="24"/>
      <c r="Y16" s="24"/>
    </row>
    <row r="17" spans="1:25" x14ac:dyDescent="0.2">
      <c r="A17" s="24"/>
      <c r="B17" s="24"/>
      <c r="C17" s="129"/>
      <c r="D17" s="127"/>
      <c r="E17" s="127"/>
      <c r="F17" s="127"/>
      <c r="G17" s="127"/>
      <c r="H17" s="127"/>
      <c r="I17" s="127"/>
      <c r="J17" s="128"/>
      <c r="K17" s="24"/>
      <c r="L17" s="24"/>
      <c r="M17" s="24"/>
      <c r="N17" s="24"/>
      <c r="O17" s="24"/>
      <c r="P17" s="24"/>
      <c r="Q17" s="24"/>
      <c r="R17" s="24"/>
      <c r="S17" s="24"/>
      <c r="T17" s="24"/>
      <c r="U17" s="24"/>
      <c r="V17" s="24"/>
      <c r="W17" s="24"/>
      <c r="X17" s="24"/>
      <c r="Y17" s="24"/>
    </row>
    <row r="18" spans="1:25" x14ac:dyDescent="0.2">
      <c r="A18" s="24"/>
      <c r="B18" s="24"/>
      <c r="C18" s="129" t="s">
        <v>115</v>
      </c>
      <c r="D18" s="127"/>
      <c r="E18" s="130">
        <v>43647</v>
      </c>
      <c r="F18" s="127" t="s">
        <v>116</v>
      </c>
      <c r="G18" s="130">
        <v>45838</v>
      </c>
      <c r="H18" s="127"/>
      <c r="I18" s="127"/>
      <c r="J18" s="128"/>
      <c r="K18" s="24"/>
      <c r="L18" s="24"/>
      <c r="M18" s="24"/>
      <c r="N18" s="24"/>
      <c r="O18" s="24"/>
      <c r="P18" s="24"/>
      <c r="Q18" s="24"/>
      <c r="R18" s="24"/>
      <c r="S18" s="24"/>
      <c r="T18" s="24"/>
      <c r="U18" s="24"/>
      <c r="V18" s="24"/>
      <c r="W18" s="24"/>
      <c r="X18" s="24"/>
      <c r="Y18" s="24"/>
    </row>
    <row r="19" spans="1:25" x14ac:dyDescent="0.2">
      <c r="A19" s="24"/>
      <c r="B19" s="24"/>
      <c r="C19" s="129" t="s">
        <v>275</v>
      </c>
      <c r="D19" s="127"/>
      <c r="E19" s="127"/>
      <c r="F19" s="127"/>
      <c r="G19" s="131">
        <f>2.709%+1.8%</f>
        <v>4.5090000000000005E-2</v>
      </c>
      <c r="H19" s="132" t="s">
        <v>334</v>
      </c>
      <c r="I19" s="127"/>
      <c r="J19" s="128"/>
      <c r="K19" s="24"/>
      <c r="L19" s="24"/>
      <c r="M19" s="24"/>
      <c r="N19" s="24"/>
      <c r="O19" s="24"/>
      <c r="P19" s="24"/>
      <c r="Q19" s="24"/>
      <c r="R19" s="24"/>
      <c r="S19" s="24"/>
      <c r="T19" s="24"/>
      <c r="U19" s="24"/>
      <c r="V19" s="24"/>
      <c r="W19" s="24"/>
      <c r="X19" s="24"/>
      <c r="Y19" s="24"/>
    </row>
    <row r="20" spans="1:25" x14ac:dyDescent="0.2">
      <c r="A20" s="24"/>
      <c r="B20" s="24"/>
      <c r="C20" s="129" t="s">
        <v>292</v>
      </c>
      <c r="D20" s="127"/>
      <c r="E20" s="127"/>
      <c r="F20" s="127"/>
      <c r="G20" s="126">
        <v>6</v>
      </c>
      <c r="H20" s="127" t="s">
        <v>117</v>
      </c>
      <c r="I20" s="127"/>
      <c r="J20" s="128"/>
      <c r="K20" s="24"/>
      <c r="L20" s="24"/>
      <c r="M20" s="24"/>
      <c r="N20" s="24"/>
      <c r="O20" s="24"/>
      <c r="P20" s="24"/>
      <c r="Q20" s="24"/>
      <c r="R20" s="24"/>
      <c r="S20" s="24"/>
      <c r="T20" s="24"/>
      <c r="U20" s="24"/>
      <c r="V20" s="24"/>
      <c r="W20" s="24"/>
      <c r="X20" s="24"/>
      <c r="Y20" s="24"/>
    </row>
    <row r="21" spans="1:25" x14ac:dyDescent="0.2">
      <c r="A21" s="24"/>
      <c r="B21" s="24"/>
      <c r="C21" s="129" t="s">
        <v>295</v>
      </c>
      <c r="D21" s="127"/>
      <c r="E21" s="127"/>
      <c r="F21" s="127"/>
      <c r="G21" s="126">
        <v>6</v>
      </c>
      <c r="H21" s="127" t="s">
        <v>117</v>
      </c>
      <c r="I21" s="127"/>
      <c r="J21" s="128"/>
      <c r="K21" s="24"/>
      <c r="L21" s="24"/>
      <c r="M21" s="24"/>
      <c r="N21" s="24"/>
      <c r="O21" s="24"/>
      <c r="P21" s="24"/>
      <c r="Q21" s="24"/>
      <c r="R21" s="24"/>
      <c r="S21" s="24"/>
      <c r="T21" s="24"/>
      <c r="U21" s="24"/>
      <c r="V21" s="24"/>
      <c r="W21" s="24"/>
      <c r="X21" s="24"/>
      <c r="Y21" s="24"/>
    </row>
    <row r="22" spans="1:25" x14ac:dyDescent="0.2">
      <c r="A22" s="24"/>
      <c r="B22" s="24"/>
      <c r="C22" s="129" t="s">
        <v>293</v>
      </c>
      <c r="D22" s="127"/>
      <c r="E22" s="127"/>
      <c r="F22" s="127"/>
      <c r="G22" s="133" t="s">
        <v>333</v>
      </c>
      <c r="H22" s="127"/>
      <c r="I22" s="127"/>
      <c r="J22" s="128"/>
      <c r="K22" s="24"/>
      <c r="L22" s="24"/>
      <c r="M22" s="24"/>
      <c r="N22" s="24"/>
      <c r="O22" s="24"/>
      <c r="P22" s="24"/>
      <c r="Q22" s="24"/>
      <c r="R22" s="24"/>
      <c r="S22" s="24"/>
      <c r="T22" s="24"/>
      <c r="U22" s="24"/>
      <c r="V22" s="24"/>
      <c r="W22" s="24"/>
      <c r="X22" s="24"/>
      <c r="Y22" s="24"/>
    </row>
    <row r="23" spans="1:25" x14ac:dyDescent="0.2">
      <c r="A23" s="24"/>
      <c r="B23" s="24"/>
      <c r="C23" s="129" t="s">
        <v>294</v>
      </c>
      <c r="D23" s="127"/>
      <c r="E23" s="127"/>
      <c r="F23" s="127"/>
      <c r="G23" s="126">
        <v>0</v>
      </c>
      <c r="H23" s="127"/>
      <c r="I23" s="127"/>
      <c r="J23" s="128"/>
      <c r="K23" s="24"/>
      <c r="L23" s="24"/>
      <c r="M23" s="24"/>
      <c r="N23" s="24"/>
      <c r="O23" s="24"/>
      <c r="P23" s="24"/>
      <c r="Q23" s="24"/>
      <c r="R23" s="24"/>
      <c r="S23" s="24"/>
      <c r="T23" s="24"/>
      <c r="U23" s="24"/>
      <c r="V23" s="24"/>
      <c r="W23" s="24"/>
      <c r="X23" s="24"/>
      <c r="Y23" s="24"/>
    </row>
    <row r="24" spans="1:25" x14ac:dyDescent="0.2">
      <c r="A24" s="24"/>
      <c r="B24" s="24"/>
      <c r="C24" s="129" t="s">
        <v>296</v>
      </c>
      <c r="D24" s="127"/>
      <c r="E24" s="127"/>
      <c r="F24" s="127"/>
      <c r="G24" s="126">
        <f>G23+G21</f>
        <v>6</v>
      </c>
      <c r="H24" s="127"/>
      <c r="I24" s="127"/>
      <c r="J24" s="128"/>
      <c r="K24" s="24"/>
      <c r="L24" s="24"/>
      <c r="M24" s="24"/>
      <c r="N24" s="24"/>
      <c r="O24" s="24"/>
      <c r="P24" s="24"/>
      <c r="Q24" s="24"/>
      <c r="R24" s="24"/>
      <c r="S24" s="24"/>
      <c r="T24" s="24"/>
      <c r="U24" s="24"/>
      <c r="V24" s="24"/>
      <c r="W24" s="24"/>
      <c r="X24" s="24"/>
      <c r="Y24" s="24"/>
    </row>
    <row r="25" spans="1:25" x14ac:dyDescent="0.2">
      <c r="A25" s="24"/>
      <c r="B25" s="24"/>
      <c r="C25" s="129" t="s">
        <v>280</v>
      </c>
      <c r="D25" s="127"/>
      <c r="E25" s="127"/>
      <c r="F25" s="127"/>
      <c r="G25" s="126"/>
      <c r="H25" s="134"/>
      <c r="I25" s="127"/>
      <c r="J25" s="128"/>
      <c r="K25" s="24"/>
      <c r="L25" s="24"/>
      <c r="M25" s="24"/>
      <c r="N25" s="24"/>
      <c r="O25" s="24"/>
      <c r="P25" s="24"/>
      <c r="Q25" s="24"/>
      <c r="R25" s="24"/>
      <c r="S25" s="24"/>
      <c r="T25" s="24"/>
      <c r="U25" s="24"/>
      <c r="V25" s="24"/>
      <c r="W25" s="24"/>
      <c r="X25" s="24"/>
      <c r="Y25" s="24"/>
    </row>
    <row r="26" spans="1:25" x14ac:dyDescent="0.2">
      <c r="A26" s="24"/>
      <c r="B26" s="24"/>
      <c r="C26" s="135"/>
      <c r="D26" s="136"/>
      <c r="E26" s="136"/>
      <c r="F26" s="136"/>
      <c r="G26" s="219">
        <v>313333.33333333331</v>
      </c>
      <c r="H26" s="220"/>
      <c r="I26" s="136"/>
      <c r="J26" s="137"/>
      <c r="K26" s="24"/>
      <c r="L26" s="24"/>
      <c r="M26" s="24"/>
      <c r="N26" s="24"/>
      <c r="O26" s="24"/>
      <c r="P26" s="24"/>
      <c r="Q26" s="24"/>
      <c r="R26" s="24"/>
      <c r="S26" s="24"/>
      <c r="T26" s="24"/>
      <c r="U26" s="24"/>
      <c r="V26" s="24"/>
      <c r="W26" s="24"/>
      <c r="X26" s="24"/>
      <c r="Y26" s="24"/>
    </row>
    <row r="27" spans="1:25"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spans="1:25" x14ac:dyDescent="0.2">
      <c r="A28" s="24"/>
      <c r="B28" s="24"/>
      <c r="C28" s="36" t="s">
        <v>132</v>
      </c>
      <c r="D28" s="24"/>
      <c r="E28" s="24"/>
      <c r="F28" s="24"/>
      <c r="G28" s="24"/>
      <c r="H28" s="24"/>
      <c r="I28" s="24"/>
      <c r="J28" s="24"/>
      <c r="K28" s="24"/>
      <c r="L28" s="24"/>
      <c r="M28" s="24"/>
      <c r="N28" s="24"/>
      <c r="O28" s="24"/>
      <c r="P28" s="24"/>
      <c r="Q28" s="24"/>
      <c r="R28" s="24"/>
      <c r="S28" s="24"/>
      <c r="T28" s="24"/>
      <c r="U28" s="24"/>
      <c r="V28" s="24"/>
      <c r="W28" s="24"/>
      <c r="X28" s="24"/>
      <c r="Y28" s="24"/>
    </row>
    <row r="29" spans="1:25" x14ac:dyDescent="0.2">
      <c r="A29" s="24"/>
      <c r="B29" s="138"/>
      <c r="C29" s="139" t="s">
        <v>133</v>
      </c>
      <c r="D29" s="24"/>
      <c r="E29" s="24"/>
      <c r="F29" s="24"/>
      <c r="G29" s="24"/>
      <c r="H29" s="24"/>
      <c r="I29" s="24"/>
      <c r="J29" s="24"/>
      <c r="K29" s="24"/>
      <c r="L29" s="24"/>
      <c r="M29" s="24"/>
      <c r="N29" s="24"/>
      <c r="O29" s="24"/>
      <c r="P29" s="24"/>
      <c r="Q29" s="24"/>
      <c r="R29" s="24"/>
      <c r="S29" s="24"/>
      <c r="T29" s="24"/>
      <c r="U29" s="24"/>
      <c r="V29" s="24"/>
      <c r="W29" s="24"/>
      <c r="X29" s="24"/>
      <c r="Y29" s="24"/>
    </row>
    <row r="30" spans="1:25" x14ac:dyDescent="0.2">
      <c r="A30" s="24"/>
      <c r="B30" s="138"/>
      <c r="C30" s="139" t="s">
        <v>134</v>
      </c>
      <c r="D30" s="24"/>
      <c r="E30" s="24"/>
      <c r="F30" s="24"/>
      <c r="G30" s="24"/>
      <c r="H30" s="24"/>
      <c r="I30" s="24"/>
      <c r="J30" s="24"/>
      <c r="K30" s="24"/>
      <c r="L30" s="24"/>
      <c r="M30" s="24"/>
      <c r="N30" s="24"/>
      <c r="O30" s="24"/>
      <c r="P30" s="24"/>
      <c r="Q30" s="24"/>
      <c r="R30" s="24"/>
      <c r="S30" s="24"/>
      <c r="T30" s="24"/>
      <c r="U30" s="24"/>
      <c r="V30" s="24"/>
      <c r="W30" s="24"/>
      <c r="X30" s="24"/>
      <c r="Y30" s="24"/>
    </row>
    <row r="31" spans="1:25" x14ac:dyDescent="0.2">
      <c r="A31" s="24"/>
      <c r="B31" s="24"/>
      <c r="C31" s="139" t="s">
        <v>135</v>
      </c>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24"/>
      <c r="B32" s="138"/>
      <c r="C32" s="139" t="s">
        <v>136</v>
      </c>
      <c r="D32" s="24"/>
      <c r="E32" s="24"/>
      <c r="F32" s="24"/>
      <c r="G32" s="24"/>
      <c r="H32" s="24"/>
      <c r="I32" s="24"/>
      <c r="J32" s="24"/>
      <c r="K32" s="24"/>
      <c r="L32" s="24"/>
      <c r="M32" s="24"/>
      <c r="N32" s="24"/>
      <c r="O32" s="24"/>
      <c r="P32" s="24"/>
      <c r="Q32" s="24"/>
      <c r="R32" s="24"/>
      <c r="S32" s="24"/>
      <c r="T32" s="24"/>
      <c r="U32" s="24"/>
      <c r="V32" s="24"/>
      <c r="W32" s="24"/>
      <c r="X32" s="24"/>
      <c r="Y32" s="24"/>
    </row>
    <row r="33" spans="1:25" ht="13.5" thickBot="1" x14ac:dyDescent="0.25">
      <c r="A33" s="24"/>
      <c r="B33" s="138"/>
      <c r="C33" s="24"/>
      <c r="D33" s="24"/>
      <c r="E33" s="24"/>
      <c r="F33" s="24"/>
      <c r="G33" s="24"/>
      <c r="H33" s="24"/>
      <c r="I33" s="24"/>
      <c r="J33" s="24"/>
      <c r="K33" s="24"/>
      <c r="L33" s="24"/>
      <c r="M33" s="24">
        <f>160000*(1-0.0361-0.0361)</f>
        <v>148448</v>
      </c>
      <c r="N33" s="24"/>
      <c r="O33" s="24"/>
      <c r="P33" s="24"/>
      <c r="Q33" s="24"/>
      <c r="R33" s="24"/>
      <c r="S33" s="24"/>
      <c r="T33" s="24"/>
      <c r="U33" s="24"/>
      <c r="V33" s="24"/>
      <c r="W33" s="24"/>
      <c r="X33" s="24"/>
      <c r="Y33" s="24"/>
    </row>
    <row r="34" spans="1:25" x14ac:dyDescent="0.2">
      <c r="A34" s="24"/>
      <c r="B34" s="140" t="s">
        <v>299</v>
      </c>
      <c r="C34" s="141"/>
      <c r="D34" s="142"/>
      <c r="E34" s="142"/>
      <c r="F34" s="142"/>
      <c r="G34" s="143"/>
      <c r="H34" s="24"/>
      <c r="I34" s="24"/>
      <c r="J34" s="24"/>
      <c r="K34" s="24"/>
      <c r="L34" s="24"/>
      <c r="M34" s="24"/>
      <c r="N34" s="24"/>
      <c r="O34" s="24"/>
      <c r="P34" s="24"/>
      <c r="Q34" s="24"/>
      <c r="R34" s="24"/>
      <c r="S34" s="24"/>
      <c r="T34" s="36"/>
      <c r="U34" s="36"/>
      <c r="V34" s="24"/>
      <c r="W34" s="24"/>
      <c r="X34" s="24"/>
      <c r="Y34" s="24"/>
    </row>
    <row r="35" spans="1:25" ht="76.5" x14ac:dyDescent="0.2">
      <c r="A35" s="24"/>
      <c r="B35" s="144" t="s">
        <v>301</v>
      </c>
      <c r="C35" s="145" t="s">
        <v>157</v>
      </c>
      <c r="D35" s="146" t="s">
        <v>276</v>
      </c>
      <c r="E35" s="146"/>
      <c r="F35" s="146"/>
      <c r="G35" s="147"/>
      <c r="H35" s="148" t="s">
        <v>137</v>
      </c>
      <c r="I35" s="148" t="s">
        <v>143</v>
      </c>
      <c r="J35" s="148" t="s">
        <v>138</v>
      </c>
      <c r="K35" s="148"/>
      <c r="L35" s="148" t="s">
        <v>139</v>
      </c>
      <c r="M35" s="148" t="s">
        <v>140</v>
      </c>
      <c r="N35" s="148"/>
      <c r="O35" s="148" t="s">
        <v>144</v>
      </c>
      <c r="P35" s="148" t="s">
        <v>141</v>
      </c>
      <c r="Q35" s="24"/>
      <c r="R35" s="24"/>
      <c r="S35" s="24"/>
      <c r="T35" s="24"/>
      <c r="U35" s="24"/>
      <c r="V35" s="24"/>
      <c r="W35" s="24"/>
      <c r="X35" s="24"/>
      <c r="Y35" s="24"/>
    </row>
    <row r="36" spans="1:25" x14ac:dyDescent="0.2">
      <c r="A36" s="24"/>
      <c r="B36" s="149"/>
      <c r="C36" s="150"/>
      <c r="D36" s="127"/>
      <c r="E36" s="146"/>
      <c r="F36" s="146"/>
      <c r="G36" s="147"/>
      <c r="H36" s="151"/>
      <c r="I36" s="151"/>
      <c r="K36" s="152"/>
      <c r="L36" s="153">
        <f>J58</f>
        <v>1688514.4694222892</v>
      </c>
      <c r="O36" s="154">
        <f>L36</f>
        <v>1688514.4694222892</v>
      </c>
      <c r="P36" s="154">
        <f>O36/3</f>
        <v>562838.15647409635</v>
      </c>
      <c r="Q36" s="155"/>
    </row>
    <row r="37" spans="1:25" x14ac:dyDescent="0.2">
      <c r="A37" s="24"/>
      <c r="B37" s="149" t="s">
        <v>291</v>
      </c>
      <c r="C37" s="127">
        <v>1</v>
      </c>
      <c r="D37" s="126">
        <f>G26</f>
        <v>313333.33333333331</v>
      </c>
      <c r="E37" s="146"/>
      <c r="F37" s="146"/>
      <c r="G37" s="147"/>
      <c r="H37" s="154">
        <f>SUM(D37:G37)</f>
        <v>313333.33333333331</v>
      </c>
      <c r="I37" s="156">
        <f t="shared" ref="I37:I56" si="0">$G$19</f>
        <v>4.5090000000000005E-2</v>
      </c>
      <c r="J37" s="154">
        <f>H37/(1+I37)^(C37-1)</f>
        <v>313333.33333333331</v>
      </c>
      <c r="K37" s="157"/>
      <c r="L37" s="153">
        <f t="shared" ref="L37:L56" si="1">L36+M37-H37</f>
        <v>1437188.053515207</v>
      </c>
      <c r="M37" s="154">
        <f t="shared" ref="M37:M56" si="2">(L36-H37)*I37</f>
        <v>62006.917426251028</v>
      </c>
      <c r="O37" s="154">
        <f>O36-P36</f>
        <v>1125676.3129481929</v>
      </c>
      <c r="P37" s="158">
        <f>O36/3</f>
        <v>562838.15647409635</v>
      </c>
      <c r="Q37" s="159"/>
      <c r="R37" s="160"/>
    </row>
    <row r="38" spans="1:25" x14ac:dyDescent="0.2">
      <c r="A38" s="24"/>
      <c r="B38" s="149" t="s">
        <v>118</v>
      </c>
      <c r="C38" s="127">
        <v>2</v>
      </c>
      <c r="D38" s="126">
        <f>D37</f>
        <v>313333.33333333331</v>
      </c>
      <c r="E38" s="146"/>
      <c r="F38" s="146"/>
      <c r="G38" s="147"/>
      <c r="H38" s="154">
        <f t="shared" ref="H38:H56" si="3">SUM(D38:G38)</f>
        <v>313333.33333333331</v>
      </c>
      <c r="I38" s="156">
        <f t="shared" si="0"/>
        <v>4.5090000000000005E-2</v>
      </c>
      <c r="J38" s="154">
        <f>H38/(1+I38)^(C38-1)</f>
        <v>299814.68900605047</v>
      </c>
      <c r="K38" s="157"/>
      <c r="L38" s="153">
        <f t="shared" si="1"/>
        <v>1174529.3295148744</v>
      </c>
      <c r="M38" s="154">
        <f t="shared" si="2"/>
        <v>50674.609333000692</v>
      </c>
      <c r="O38" s="154">
        <f>O37-P37</f>
        <v>562838.15647409658</v>
      </c>
      <c r="P38" s="158">
        <f>O36/3</f>
        <v>562838.15647409635</v>
      </c>
    </row>
    <row r="39" spans="1:25" x14ac:dyDescent="0.2">
      <c r="A39" s="24"/>
      <c r="B39" s="149" t="s">
        <v>119</v>
      </c>
      <c r="C39" s="127">
        <v>3</v>
      </c>
      <c r="D39" s="126">
        <f>D38</f>
        <v>313333.33333333331</v>
      </c>
      <c r="E39" s="146"/>
      <c r="F39" s="146"/>
      <c r="G39" s="147"/>
      <c r="H39" s="154">
        <f t="shared" si="3"/>
        <v>313333.33333333331</v>
      </c>
      <c r="I39" s="156">
        <f t="shared" si="0"/>
        <v>4.5090000000000005E-2</v>
      </c>
      <c r="J39" s="154">
        <f>H39/(1+I39)^(C39-1)</f>
        <v>286879.3013099833</v>
      </c>
      <c r="K39" s="157"/>
      <c r="L39" s="153">
        <f t="shared" si="1"/>
        <v>900027.32364936685</v>
      </c>
      <c r="M39" s="154">
        <f t="shared" si="2"/>
        <v>38831.327467825693</v>
      </c>
      <c r="O39" s="154">
        <f>O38-P38</f>
        <v>0</v>
      </c>
      <c r="P39" s="154"/>
    </row>
    <row r="40" spans="1:25" x14ac:dyDescent="0.2">
      <c r="A40" s="24"/>
      <c r="B40" s="149" t="s">
        <v>120</v>
      </c>
      <c r="C40" s="127">
        <v>4</v>
      </c>
      <c r="D40" s="126">
        <f>D39</f>
        <v>313333.33333333331</v>
      </c>
      <c r="E40" s="146"/>
      <c r="F40" s="146"/>
      <c r="G40" s="147"/>
      <c r="H40" s="154">
        <f t="shared" si="3"/>
        <v>313333.33333333331</v>
      </c>
      <c r="I40" s="156">
        <f t="shared" si="0"/>
        <v>4.5090000000000005E-2</v>
      </c>
      <c r="J40" s="154">
        <f>H40/(1+I40)^(C40-1)</f>
        <v>274502.00586550753</v>
      </c>
      <c r="K40" s="157"/>
      <c r="L40" s="153">
        <f t="shared" si="1"/>
        <v>613148.02233938361</v>
      </c>
      <c r="M40" s="154">
        <f t="shared" si="2"/>
        <v>26454.032023349959</v>
      </c>
      <c r="O40" s="154">
        <f t="shared" ref="O40:O46" si="4">O39-P40</f>
        <v>0</v>
      </c>
      <c r="P40" s="154">
        <f t="shared" ref="P40:P56" si="5">IF(O39&gt;$O$36/$G$21,$O$36/$G$21,O39)</f>
        <v>0</v>
      </c>
    </row>
    <row r="41" spans="1:25" x14ac:dyDescent="0.2">
      <c r="A41" s="24"/>
      <c r="B41" s="149" t="s">
        <v>121</v>
      </c>
      <c r="C41" s="127">
        <v>5</v>
      </c>
      <c r="D41" s="126">
        <f>D40</f>
        <v>313333.33333333331</v>
      </c>
      <c r="E41" s="146"/>
      <c r="F41" s="146"/>
      <c r="G41" s="147"/>
      <c r="H41" s="154">
        <f t="shared" si="3"/>
        <v>313333.33333333331</v>
      </c>
      <c r="I41" s="156">
        <f t="shared" si="0"/>
        <v>4.5090000000000005E-2</v>
      </c>
      <c r="J41" s="154">
        <f>H41/(1+I41)^(C41-1)</f>
        <v>262658.72400033253</v>
      </c>
      <c r="K41" s="157"/>
      <c r="L41" s="153">
        <f t="shared" si="1"/>
        <v>313333.33333333308</v>
      </c>
      <c r="M41" s="154">
        <f t="shared" si="2"/>
        <v>13518.644327282809</v>
      </c>
      <c r="O41" s="154">
        <f t="shared" si="4"/>
        <v>0</v>
      </c>
      <c r="P41" s="154">
        <f t="shared" si="5"/>
        <v>0</v>
      </c>
      <c r="V41" s="161"/>
    </row>
    <row r="42" spans="1:25" x14ac:dyDescent="0.2">
      <c r="A42" s="24"/>
      <c r="B42" s="149" t="s">
        <v>122</v>
      </c>
      <c r="C42" s="127">
        <v>6</v>
      </c>
      <c r="D42" s="126">
        <f>D41</f>
        <v>313333.33333333331</v>
      </c>
      <c r="E42" s="146"/>
      <c r="F42" s="146"/>
      <c r="G42" s="147"/>
      <c r="H42" s="154">
        <f t="shared" si="3"/>
        <v>313333.33333333331</v>
      </c>
      <c r="I42" s="156">
        <f t="shared" si="0"/>
        <v>4.5090000000000005E-2</v>
      </c>
      <c r="J42" s="154">
        <f t="shared" ref="J42:J56" si="6">H42/(1+I42)^(C42-1)</f>
        <v>251326.41590708218</v>
      </c>
      <c r="K42" s="157"/>
      <c r="L42" s="153">
        <f t="shared" si="1"/>
        <v>0</v>
      </c>
      <c r="M42" s="154">
        <f t="shared" si="2"/>
        <v>-1.0498333722352983E-11</v>
      </c>
      <c r="O42" s="154">
        <f t="shared" si="4"/>
        <v>0</v>
      </c>
      <c r="P42" s="154">
        <f t="shared" si="5"/>
        <v>0</v>
      </c>
      <c r="V42" s="161"/>
    </row>
    <row r="43" spans="1:25" x14ac:dyDescent="0.2">
      <c r="A43" s="24"/>
      <c r="B43" s="149" t="s">
        <v>123</v>
      </c>
      <c r="C43" s="127">
        <v>7</v>
      </c>
      <c r="D43" s="126">
        <v>0</v>
      </c>
      <c r="E43" s="146"/>
      <c r="F43" s="146"/>
      <c r="G43" s="147"/>
      <c r="H43" s="154">
        <f t="shared" si="3"/>
        <v>0</v>
      </c>
      <c r="I43" s="156">
        <f t="shared" si="0"/>
        <v>4.5090000000000005E-2</v>
      </c>
      <c r="J43" s="154">
        <f t="shared" si="6"/>
        <v>0</v>
      </c>
      <c r="K43" s="157"/>
      <c r="L43" s="153">
        <f t="shared" si="1"/>
        <v>0</v>
      </c>
      <c r="M43" s="154">
        <f t="shared" si="2"/>
        <v>0</v>
      </c>
      <c r="O43" s="154">
        <f t="shared" si="4"/>
        <v>0</v>
      </c>
      <c r="P43" s="154">
        <f t="shared" si="5"/>
        <v>0</v>
      </c>
    </row>
    <row r="44" spans="1:25" x14ac:dyDescent="0.2">
      <c r="A44" s="24"/>
      <c r="B44" s="149" t="s">
        <v>123</v>
      </c>
      <c r="C44" s="127">
        <v>8</v>
      </c>
      <c r="D44" s="126">
        <v>0</v>
      </c>
      <c r="E44" s="146"/>
      <c r="F44" s="146"/>
      <c r="G44" s="147"/>
      <c r="H44" s="154">
        <f t="shared" si="3"/>
        <v>0</v>
      </c>
      <c r="I44" s="156">
        <f t="shared" si="0"/>
        <v>4.5090000000000005E-2</v>
      </c>
      <c r="J44" s="154">
        <f t="shared" si="6"/>
        <v>0</v>
      </c>
      <c r="K44" s="157"/>
      <c r="L44" s="153">
        <f t="shared" si="1"/>
        <v>0</v>
      </c>
      <c r="M44" s="154">
        <f t="shared" si="2"/>
        <v>0</v>
      </c>
      <c r="O44" s="154">
        <f t="shared" si="4"/>
        <v>0</v>
      </c>
      <c r="P44" s="154">
        <f t="shared" si="5"/>
        <v>0</v>
      </c>
      <c r="V44" s="162"/>
    </row>
    <row r="45" spans="1:25" x14ac:dyDescent="0.2">
      <c r="A45" s="24"/>
      <c r="B45" s="149" t="s">
        <v>124</v>
      </c>
      <c r="C45" s="127">
        <v>9</v>
      </c>
      <c r="D45" s="126">
        <v>0</v>
      </c>
      <c r="E45" s="146"/>
      <c r="F45" s="146"/>
      <c r="G45" s="147"/>
      <c r="H45" s="154">
        <f t="shared" si="3"/>
        <v>0</v>
      </c>
      <c r="I45" s="156">
        <f t="shared" si="0"/>
        <v>4.5090000000000005E-2</v>
      </c>
      <c r="J45" s="154">
        <f t="shared" si="6"/>
        <v>0</v>
      </c>
      <c r="K45" s="157"/>
      <c r="L45" s="153">
        <f t="shared" si="1"/>
        <v>0</v>
      </c>
      <c r="M45" s="154">
        <f t="shared" si="2"/>
        <v>0</v>
      </c>
      <c r="O45" s="154">
        <f t="shared" si="4"/>
        <v>0</v>
      </c>
      <c r="P45" s="154">
        <f t="shared" si="5"/>
        <v>0</v>
      </c>
      <c r="V45" s="162"/>
    </row>
    <row r="46" spans="1:25" x14ac:dyDescent="0.2">
      <c r="A46" s="24"/>
      <c r="B46" s="149" t="s">
        <v>125</v>
      </c>
      <c r="C46" s="127">
        <v>10</v>
      </c>
      <c r="D46" s="126">
        <v>0</v>
      </c>
      <c r="E46" s="146"/>
      <c r="F46" s="146"/>
      <c r="G46" s="147"/>
      <c r="H46" s="154">
        <f t="shared" si="3"/>
        <v>0</v>
      </c>
      <c r="I46" s="156">
        <f t="shared" si="0"/>
        <v>4.5090000000000005E-2</v>
      </c>
      <c r="J46" s="154">
        <f t="shared" si="6"/>
        <v>0</v>
      </c>
      <c r="K46" s="157"/>
      <c r="L46" s="153">
        <f t="shared" si="1"/>
        <v>0</v>
      </c>
      <c r="M46" s="154">
        <f t="shared" si="2"/>
        <v>0</v>
      </c>
      <c r="O46" s="154">
        <f t="shared" si="4"/>
        <v>0</v>
      </c>
      <c r="P46" s="154">
        <f t="shared" si="5"/>
        <v>0</v>
      </c>
    </row>
    <row r="47" spans="1:25" x14ac:dyDescent="0.2">
      <c r="A47" s="24"/>
      <c r="B47" s="149" t="s">
        <v>126</v>
      </c>
      <c r="C47" s="127">
        <v>11</v>
      </c>
      <c r="D47" s="126">
        <v>0</v>
      </c>
      <c r="E47" s="146"/>
      <c r="F47" s="146"/>
      <c r="G47" s="147"/>
      <c r="H47" s="154">
        <f t="shared" si="3"/>
        <v>0</v>
      </c>
      <c r="I47" s="156">
        <f t="shared" si="0"/>
        <v>4.5090000000000005E-2</v>
      </c>
      <c r="J47" s="154">
        <f t="shared" si="6"/>
        <v>0</v>
      </c>
      <c r="K47" s="157"/>
      <c r="L47" s="153">
        <f t="shared" si="1"/>
        <v>0</v>
      </c>
      <c r="M47" s="154">
        <f t="shared" si="2"/>
        <v>0</v>
      </c>
      <c r="O47" s="154">
        <f t="shared" ref="O47:O56" si="7">O46-P47</f>
        <v>0</v>
      </c>
      <c r="P47" s="154">
        <f t="shared" si="5"/>
        <v>0</v>
      </c>
    </row>
    <row r="48" spans="1:25" x14ac:dyDescent="0.2">
      <c r="A48" s="24"/>
      <c r="B48" s="149" t="s">
        <v>127</v>
      </c>
      <c r="C48" s="127">
        <v>12</v>
      </c>
      <c r="D48" s="126">
        <v>0</v>
      </c>
      <c r="E48" s="127"/>
      <c r="F48" s="127"/>
      <c r="G48" s="164"/>
      <c r="H48" s="154">
        <f t="shared" si="3"/>
        <v>0</v>
      </c>
      <c r="I48" s="156">
        <f t="shared" si="0"/>
        <v>4.5090000000000005E-2</v>
      </c>
      <c r="J48" s="154">
        <f t="shared" si="6"/>
        <v>0</v>
      </c>
      <c r="K48" s="165"/>
      <c r="L48" s="153">
        <f t="shared" si="1"/>
        <v>0</v>
      </c>
      <c r="M48" s="154">
        <f t="shared" si="2"/>
        <v>0</v>
      </c>
      <c r="O48" s="154">
        <f t="shared" si="7"/>
        <v>0</v>
      </c>
      <c r="P48" s="154">
        <f t="shared" si="5"/>
        <v>0</v>
      </c>
    </row>
    <row r="49" spans="1:16" x14ac:dyDescent="0.2">
      <c r="A49" s="24"/>
      <c r="B49" s="149"/>
      <c r="C49" s="127"/>
      <c r="D49" s="163"/>
      <c r="E49" s="127"/>
      <c r="F49" s="127"/>
      <c r="G49" s="164"/>
      <c r="H49" s="154">
        <f t="shared" si="3"/>
        <v>0</v>
      </c>
      <c r="I49" s="156">
        <f t="shared" si="0"/>
        <v>4.5090000000000005E-2</v>
      </c>
      <c r="J49" s="154">
        <f t="shared" si="6"/>
        <v>0</v>
      </c>
      <c r="K49" s="165"/>
      <c r="L49" s="153">
        <f t="shared" si="1"/>
        <v>0</v>
      </c>
      <c r="M49" s="154">
        <f t="shared" si="2"/>
        <v>0</v>
      </c>
      <c r="O49" s="154">
        <f t="shared" si="7"/>
        <v>0</v>
      </c>
      <c r="P49" s="154">
        <f t="shared" si="5"/>
        <v>0</v>
      </c>
    </row>
    <row r="50" spans="1:16" x14ac:dyDescent="0.2">
      <c r="A50" s="24"/>
      <c r="B50" s="149"/>
      <c r="C50" s="127"/>
      <c r="D50" s="163"/>
      <c r="E50" s="127"/>
      <c r="F50" s="127"/>
      <c r="G50" s="164"/>
      <c r="H50" s="154">
        <f t="shared" si="3"/>
        <v>0</v>
      </c>
      <c r="I50" s="156">
        <f t="shared" si="0"/>
        <v>4.5090000000000005E-2</v>
      </c>
      <c r="J50" s="154">
        <f t="shared" si="6"/>
        <v>0</v>
      </c>
      <c r="K50" s="165"/>
      <c r="L50" s="153">
        <f t="shared" si="1"/>
        <v>0</v>
      </c>
      <c r="M50" s="154">
        <f t="shared" si="2"/>
        <v>0</v>
      </c>
      <c r="O50" s="154">
        <f t="shared" si="7"/>
        <v>0</v>
      </c>
      <c r="P50" s="154">
        <f t="shared" si="5"/>
        <v>0</v>
      </c>
    </row>
    <row r="51" spans="1:16" x14ac:dyDescent="0.2">
      <c r="A51" s="24"/>
      <c r="B51" s="149"/>
      <c r="C51" s="127"/>
      <c r="D51" s="163"/>
      <c r="E51" s="127"/>
      <c r="F51" s="127"/>
      <c r="G51" s="164"/>
      <c r="H51" s="154">
        <f t="shared" si="3"/>
        <v>0</v>
      </c>
      <c r="I51" s="156">
        <f t="shared" si="0"/>
        <v>4.5090000000000005E-2</v>
      </c>
      <c r="J51" s="154">
        <f t="shared" si="6"/>
        <v>0</v>
      </c>
      <c r="K51" s="165"/>
      <c r="L51" s="153">
        <f t="shared" si="1"/>
        <v>0</v>
      </c>
      <c r="M51" s="154">
        <f t="shared" si="2"/>
        <v>0</v>
      </c>
      <c r="O51" s="154">
        <f t="shared" si="7"/>
        <v>0</v>
      </c>
      <c r="P51" s="154">
        <f t="shared" si="5"/>
        <v>0</v>
      </c>
    </row>
    <row r="52" spans="1:16" x14ac:dyDescent="0.2">
      <c r="A52" s="24"/>
      <c r="B52" s="149"/>
      <c r="C52" s="127"/>
      <c r="D52" s="163"/>
      <c r="E52" s="127"/>
      <c r="F52" s="127"/>
      <c r="G52" s="164"/>
      <c r="H52" s="154">
        <f t="shared" si="3"/>
        <v>0</v>
      </c>
      <c r="I52" s="156">
        <f t="shared" si="0"/>
        <v>4.5090000000000005E-2</v>
      </c>
      <c r="J52" s="154">
        <f t="shared" si="6"/>
        <v>0</v>
      </c>
      <c r="K52" s="165"/>
      <c r="L52" s="153">
        <f t="shared" si="1"/>
        <v>0</v>
      </c>
      <c r="M52" s="154">
        <f t="shared" si="2"/>
        <v>0</v>
      </c>
      <c r="O52" s="154">
        <f t="shared" si="7"/>
        <v>0</v>
      </c>
      <c r="P52" s="154">
        <f t="shared" si="5"/>
        <v>0</v>
      </c>
    </row>
    <row r="53" spans="1:16" x14ac:dyDescent="0.2">
      <c r="A53" s="24"/>
      <c r="B53" s="149"/>
      <c r="C53" s="127"/>
      <c r="D53" s="163"/>
      <c r="E53" s="127"/>
      <c r="F53" s="127"/>
      <c r="G53" s="164"/>
      <c r="H53" s="154">
        <f t="shared" si="3"/>
        <v>0</v>
      </c>
      <c r="I53" s="156">
        <f t="shared" si="0"/>
        <v>4.5090000000000005E-2</v>
      </c>
      <c r="J53" s="154">
        <f t="shared" si="6"/>
        <v>0</v>
      </c>
      <c r="K53" s="165"/>
      <c r="L53" s="153">
        <f t="shared" si="1"/>
        <v>0</v>
      </c>
      <c r="M53" s="154">
        <f t="shared" si="2"/>
        <v>0</v>
      </c>
      <c r="O53" s="154">
        <f t="shared" si="7"/>
        <v>0</v>
      </c>
      <c r="P53" s="154">
        <f t="shared" si="5"/>
        <v>0</v>
      </c>
    </row>
    <row r="54" spans="1:16" x14ac:dyDescent="0.2">
      <c r="A54" s="24"/>
      <c r="B54" s="149"/>
      <c r="C54" s="127"/>
      <c r="D54" s="163"/>
      <c r="E54" s="127"/>
      <c r="F54" s="127"/>
      <c r="G54" s="164"/>
      <c r="H54" s="154">
        <f t="shared" si="3"/>
        <v>0</v>
      </c>
      <c r="I54" s="156">
        <f t="shared" si="0"/>
        <v>4.5090000000000005E-2</v>
      </c>
      <c r="J54" s="154">
        <f t="shared" si="6"/>
        <v>0</v>
      </c>
      <c r="K54" s="165"/>
      <c r="L54" s="153">
        <f t="shared" si="1"/>
        <v>0</v>
      </c>
      <c r="M54" s="154">
        <f t="shared" si="2"/>
        <v>0</v>
      </c>
      <c r="O54" s="154">
        <f t="shared" si="7"/>
        <v>0</v>
      </c>
      <c r="P54" s="154">
        <f t="shared" si="5"/>
        <v>0</v>
      </c>
    </row>
    <row r="55" spans="1:16" x14ac:dyDescent="0.2">
      <c r="A55" s="24"/>
      <c r="B55" s="149"/>
      <c r="C55" s="127"/>
      <c r="D55" s="163"/>
      <c r="E55" s="127"/>
      <c r="F55" s="127"/>
      <c r="G55" s="164"/>
      <c r="H55" s="154">
        <f t="shared" si="3"/>
        <v>0</v>
      </c>
      <c r="I55" s="156">
        <f t="shared" si="0"/>
        <v>4.5090000000000005E-2</v>
      </c>
      <c r="J55" s="154">
        <f t="shared" si="6"/>
        <v>0</v>
      </c>
      <c r="K55" s="165"/>
      <c r="L55" s="153">
        <f t="shared" si="1"/>
        <v>0</v>
      </c>
      <c r="M55" s="154">
        <f t="shared" si="2"/>
        <v>0</v>
      </c>
      <c r="O55" s="154">
        <f t="shared" si="7"/>
        <v>0</v>
      </c>
      <c r="P55" s="154">
        <f t="shared" si="5"/>
        <v>0</v>
      </c>
    </row>
    <row r="56" spans="1:16" x14ac:dyDescent="0.2">
      <c r="A56" s="24"/>
      <c r="B56" s="149"/>
      <c r="C56" s="127"/>
      <c r="D56" s="163"/>
      <c r="E56" s="127"/>
      <c r="F56" s="127"/>
      <c r="G56" s="164"/>
      <c r="H56" s="154">
        <f t="shared" si="3"/>
        <v>0</v>
      </c>
      <c r="I56" s="156">
        <f t="shared" si="0"/>
        <v>4.5090000000000005E-2</v>
      </c>
      <c r="J56" s="154">
        <f t="shared" si="6"/>
        <v>0</v>
      </c>
      <c r="K56" s="165"/>
      <c r="L56" s="153">
        <f t="shared" si="1"/>
        <v>0</v>
      </c>
      <c r="M56" s="154">
        <f t="shared" si="2"/>
        <v>0</v>
      </c>
      <c r="O56" s="154">
        <f t="shared" si="7"/>
        <v>0</v>
      </c>
      <c r="P56" s="154">
        <f t="shared" si="5"/>
        <v>0</v>
      </c>
    </row>
    <row r="57" spans="1:16" x14ac:dyDescent="0.2">
      <c r="A57" s="24"/>
      <c r="B57" s="149"/>
      <c r="C57" s="127"/>
      <c r="D57" s="166"/>
      <c r="E57" s="166"/>
      <c r="F57" s="166"/>
      <c r="G57" s="167"/>
    </row>
    <row r="58" spans="1:16" ht="13.5" thickBot="1" x14ac:dyDescent="0.25">
      <c r="A58" s="24"/>
      <c r="B58" s="169"/>
      <c r="C58" s="170" t="s">
        <v>63</v>
      </c>
      <c r="D58" s="171">
        <f>SUM(D37:D56)</f>
        <v>1879999.9999999998</v>
      </c>
      <c r="E58" s="171">
        <f>SUM(E37:E56)</f>
        <v>0</v>
      </c>
      <c r="F58" s="172">
        <f>SUM(F37:F56)</f>
        <v>0</v>
      </c>
      <c r="G58" s="173">
        <f>SUM(G37:G56)</f>
        <v>0</v>
      </c>
      <c r="H58" s="174">
        <f>SUM(H37:H56)</f>
        <v>1879999.9999999998</v>
      </c>
      <c r="J58" s="174">
        <f>SUM(J37:J56)</f>
        <v>1688514.4694222892</v>
      </c>
      <c r="K58" s="175"/>
      <c r="M58" s="174">
        <f>SUM(M37:M56)</f>
        <v>191485.53057771019</v>
      </c>
      <c r="P58" s="174">
        <f>SUM(P37:P56)</f>
        <v>1125676.3129481927</v>
      </c>
    </row>
  </sheetData>
  <mergeCells count="1">
    <mergeCell ref="C12:J12"/>
  </mergeCells>
  <pageMargins left="0.70866141732283472" right="0.70866141732283472" top="0.74803149606299213" bottom="0.74803149606299213" header="0.31496062992125984" footer="0.31496062992125984"/>
  <pageSetup paperSize="8"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B1:M33"/>
  <sheetViews>
    <sheetView workbookViewId="0">
      <selection activeCell="E2" sqref="E2"/>
    </sheetView>
  </sheetViews>
  <sheetFormatPr defaultColWidth="8.85546875" defaultRowHeight="12.75" x14ac:dyDescent="0.2"/>
  <cols>
    <col min="1" max="1" width="8.85546875" style="73"/>
    <col min="2" max="2" width="17.28515625" style="73" customWidth="1"/>
    <col min="3" max="3" width="11.42578125" style="73" customWidth="1"/>
    <col min="4" max="4" width="12.140625" style="73" customWidth="1"/>
    <col min="5" max="5" width="10.7109375" style="73" customWidth="1"/>
    <col min="6" max="6" width="0" style="73" hidden="1" customWidth="1"/>
    <col min="7" max="7" width="8.85546875" style="73"/>
    <col min="8" max="8" width="9.140625" style="73" hidden="1" customWidth="1"/>
    <col min="9" max="9" width="10.42578125" style="73" hidden="1" customWidth="1"/>
    <col min="10" max="10" width="0" style="73" hidden="1" customWidth="1"/>
    <col min="11" max="11" width="8.85546875" style="73"/>
    <col min="12" max="12" width="0" style="73" hidden="1" customWidth="1"/>
    <col min="13" max="13" width="9.5703125" style="73" hidden="1" customWidth="1"/>
    <col min="14" max="16384" width="8.85546875" style="73"/>
  </cols>
  <sheetData>
    <row r="1" spans="2:13" ht="13.5" thickBot="1" x14ac:dyDescent="0.25"/>
    <row r="2" spans="2:13" ht="13.5" thickBot="1" x14ac:dyDescent="0.25">
      <c r="B2" s="74" t="s">
        <v>219</v>
      </c>
      <c r="C2" s="75">
        <v>45838</v>
      </c>
      <c r="D2" s="76" t="s">
        <v>220</v>
      </c>
      <c r="E2" s="77">
        <f>M12/100</f>
        <v>2.708910714285714E-2</v>
      </c>
      <c r="K2" s="78" t="s">
        <v>221</v>
      </c>
    </row>
    <row r="4" spans="2:13" ht="18.75" customHeight="1" x14ac:dyDescent="0.2">
      <c r="B4" s="79" t="str">
        <f>"TCV Yield Curve as at close of business "&amp;TEXT(B6,"dd-mmm-yyyy")</f>
        <v>TCV Yield Curve as at close of business 30-Jun-2017</v>
      </c>
    </row>
    <row r="5" spans="2:13" x14ac:dyDescent="0.2">
      <c r="B5" s="80" t="s">
        <v>222</v>
      </c>
      <c r="C5" s="80" t="s">
        <v>223</v>
      </c>
      <c r="D5" s="80" t="s">
        <v>224</v>
      </c>
      <c r="E5" s="80" t="s">
        <v>225</v>
      </c>
      <c r="F5" s="80" t="s">
        <v>226</v>
      </c>
      <c r="G5" s="80" t="s">
        <v>227</v>
      </c>
      <c r="H5" s="80" t="s">
        <v>228</v>
      </c>
      <c r="I5" s="80" t="s">
        <v>229</v>
      </c>
      <c r="J5" s="73" t="s">
        <v>230</v>
      </c>
    </row>
    <row r="6" spans="2:13" ht="12.75" customHeight="1" x14ac:dyDescent="0.2">
      <c r="B6" s="81">
        <v>42916</v>
      </c>
      <c r="C6" s="82" t="s">
        <v>231</v>
      </c>
      <c r="D6" s="81">
        <v>42917</v>
      </c>
      <c r="E6" s="82">
        <v>0</v>
      </c>
      <c r="F6" s="83">
        <v>1.5</v>
      </c>
      <c r="G6" s="83">
        <v>1.5</v>
      </c>
      <c r="H6" s="83">
        <v>1.5</v>
      </c>
      <c r="I6" s="81" t="s">
        <v>232</v>
      </c>
      <c r="J6" s="84">
        <v>42916.762303240743</v>
      </c>
      <c r="L6" s="85" t="s">
        <v>233</v>
      </c>
      <c r="M6" s="86">
        <f>C2</f>
        <v>45838</v>
      </c>
    </row>
    <row r="7" spans="2:13" ht="12.75" customHeight="1" x14ac:dyDescent="0.2">
      <c r="B7" s="81">
        <v>42916</v>
      </c>
      <c r="C7" s="82" t="s">
        <v>231</v>
      </c>
      <c r="D7" s="81">
        <v>42947</v>
      </c>
      <c r="E7" s="82">
        <v>0</v>
      </c>
      <c r="F7" s="83">
        <v>1.53</v>
      </c>
      <c r="G7" s="83">
        <v>1.53</v>
      </c>
      <c r="H7" s="83">
        <v>1.53</v>
      </c>
      <c r="I7" s="81" t="s">
        <v>234</v>
      </c>
      <c r="J7" s="84">
        <v>42916.762303240743</v>
      </c>
      <c r="L7" s="85" t="s">
        <v>235</v>
      </c>
      <c r="M7" s="86">
        <f>INDEX(D6:D33,MATCH(M6,D6:D33,1))</f>
        <v>45643</v>
      </c>
    </row>
    <row r="8" spans="2:13" ht="12.75" customHeight="1" x14ac:dyDescent="0.2">
      <c r="B8" s="81">
        <v>42916</v>
      </c>
      <c r="C8" s="82" t="s">
        <v>231</v>
      </c>
      <c r="D8" s="81">
        <v>42977</v>
      </c>
      <c r="E8" s="82">
        <v>0</v>
      </c>
      <c r="F8" s="83">
        <v>1.58</v>
      </c>
      <c r="G8" s="83">
        <v>1.58</v>
      </c>
      <c r="H8" s="83">
        <v>1.58</v>
      </c>
      <c r="I8" s="81" t="s">
        <v>236</v>
      </c>
      <c r="J8" s="84">
        <v>42916.762303240743</v>
      </c>
      <c r="L8" s="85" t="s">
        <v>237</v>
      </c>
      <c r="M8" s="73">
        <f>INDEX(G6:G33,MATCH(M6,D6:D33,1))</f>
        <v>2.6524999999999999</v>
      </c>
    </row>
    <row r="9" spans="2:13" ht="12.75" customHeight="1" x14ac:dyDescent="0.2">
      <c r="B9" s="81">
        <v>42916</v>
      </c>
      <c r="C9" s="82" t="s">
        <v>231</v>
      </c>
      <c r="D9" s="81">
        <v>43007</v>
      </c>
      <c r="E9" s="82">
        <v>0</v>
      </c>
      <c r="F9" s="83">
        <v>1.62</v>
      </c>
      <c r="G9" s="83">
        <v>1.62</v>
      </c>
      <c r="H9" s="83">
        <v>1.62</v>
      </c>
      <c r="I9" s="81" t="s">
        <v>238</v>
      </c>
      <c r="J9" s="84">
        <v>42916.762303240743</v>
      </c>
      <c r="L9" s="85" t="s">
        <v>239</v>
      </c>
      <c r="M9" s="86">
        <f>INDEX(D6:D33,MATCH(M6,D6:D33,1)+1)</f>
        <v>46343</v>
      </c>
    </row>
    <row r="10" spans="2:13" ht="12.75" customHeight="1" x14ac:dyDescent="0.2">
      <c r="B10" s="81">
        <v>42916</v>
      </c>
      <c r="C10" s="82" t="s">
        <v>231</v>
      </c>
      <c r="D10" s="81">
        <v>43037</v>
      </c>
      <c r="E10" s="82">
        <v>0</v>
      </c>
      <c r="F10" s="83">
        <v>1.66</v>
      </c>
      <c r="G10" s="83">
        <v>1.66</v>
      </c>
      <c r="H10" s="83">
        <v>1.66</v>
      </c>
      <c r="I10" s="81" t="s">
        <v>240</v>
      </c>
      <c r="J10" s="84">
        <v>42916.762303240743</v>
      </c>
      <c r="L10" s="85" t="s">
        <v>241</v>
      </c>
      <c r="M10" s="73">
        <f>INDEX(G6:G33,MATCH(M6,D6:D33,1)+1)</f>
        <v>2.855</v>
      </c>
    </row>
    <row r="11" spans="2:13" ht="12.75" customHeight="1" x14ac:dyDescent="0.2">
      <c r="B11" s="81">
        <v>42916</v>
      </c>
      <c r="C11" s="82" t="s">
        <v>231</v>
      </c>
      <c r="D11" s="81">
        <v>43067</v>
      </c>
      <c r="E11" s="82">
        <v>0</v>
      </c>
      <c r="F11" s="83">
        <v>1.71</v>
      </c>
      <c r="G11" s="83">
        <v>1.71</v>
      </c>
      <c r="H11" s="83">
        <v>1.71</v>
      </c>
      <c r="I11" s="81" t="s">
        <v>242</v>
      </c>
      <c r="J11" s="84">
        <v>42916.762303240743</v>
      </c>
    </row>
    <row r="12" spans="2:13" ht="12.75" customHeight="1" x14ac:dyDescent="0.2">
      <c r="B12" s="81">
        <v>42916</v>
      </c>
      <c r="C12" s="82" t="s">
        <v>231</v>
      </c>
      <c r="D12" s="81">
        <v>43097</v>
      </c>
      <c r="E12" s="82">
        <v>0</v>
      </c>
      <c r="F12" s="83">
        <v>1.76</v>
      </c>
      <c r="G12" s="83">
        <v>1.76</v>
      </c>
      <c r="H12" s="83">
        <v>1.76</v>
      </c>
      <c r="I12" s="81" t="s">
        <v>243</v>
      </c>
      <c r="J12" s="84">
        <v>42916.762303240743</v>
      </c>
      <c r="L12" s="85" t="s">
        <v>244</v>
      </c>
      <c r="M12" s="73">
        <f>M8+(M6-M7)*(M10-M8)/(M9-M7)</f>
        <v>2.7089107142857141</v>
      </c>
    </row>
    <row r="13" spans="2:13" ht="12.75" customHeight="1" x14ac:dyDescent="0.2">
      <c r="B13" s="81">
        <v>42916</v>
      </c>
      <c r="C13" s="82" t="s">
        <v>231</v>
      </c>
      <c r="D13" s="81">
        <v>43282</v>
      </c>
      <c r="E13" s="82">
        <v>0</v>
      </c>
      <c r="F13" s="83">
        <v>1.7272092686646501</v>
      </c>
      <c r="G13" s="83">
        <v>1.7272092686646501</v>
      </c>
      <c r="H13" s="83">
        <v>1.7272092686646501</v>
      </c>
      <c r="I13" s="81" t="s">
        <v>245</v>
      </c>
      <c r="J13" s="84">
        <v>42916.762303240743</v>
      </c>
    </row>
    <row r="14" spans="2:13" ht="12.75" customHeight="1" x14ac:dyDescent="0.2">
      <c r="B14" s="81">
        <v>42916</v>
      </c>
      <c r="C14" s="82" t="s">
        <v>231</v>
      </c>
      <c r="D14" s="81">
        <v>43419</v>
      </c>
      <c r="E14" s="82">
        <v>5.5</v>
      </c>
      <c r="F14" s="83">
        <v>1.8049999999999999</v>
      </c>
      <c r="G14" s="83">
        <v>1.8049999999999999</v>
      </c>
      <c r="H14" s="83">
        <v>1.8172928022575501</v>
      </c>
      <c r="I14" s="81" t="s">
        <v>246</v>
      </c>
      <c r="J14" s="84">
        <v>42916.762303240743</v>
      </c>
    </row>
    <row r="15" spans="2:13" ht="12.75" customHeight="1" x14ac:dyDescent="0.2">
      <c r="B15" s="81">
        <v>42916</v>
      </c>
      <c r="C15" s="82" t="s">
        <v>231</v>
      </c>
      <c r="D15" s="81">
        <v>43997</v>
      </c>
      <c r="E15" s="82">
        <v>6</v>
      </c>
      <c r="F15" s="83">
        <v>2.1012</v>
      </c>
      <c r="G15" s="83">
        <v>2.1012</v>
      </c>
      <c r="H15" s="83">
        <v>2.1702184522603201</v>
      </c>
      <c r="I15" s="81" t="s">
        <v>247</v>
      </c>
      <c r="J15" s="84">
        <v>42916.762303240743</v>
      </c>
    </row>
    <row r="16" spans="2:13" ht="12.75" customHeight="1" x14ac:dyDescent="0.2">
      <c r="B16" s="81">
        <v>42916</v>
      </c>
      <c r="C16" s="82" t="s">
        <v>231</v>
      </c>
      <c r="D16" s="81">
        <v>44851</v>
      </c>
      <c r="E16" s="82">
        <v>6</v>
      </c>
      <c r="F16" s="83">
        <v>2.3849999999999998</v>
      </c>
      <c r="G16" s="83">
        <v>2.3849999999999998</v>
      </c>
      <c r="H16" s="83">
        <v>2.5642164411805801</v>
      </c>
      <c r="I16" s="81" t="s">
        <v>248</v>
      </c>
      <c r="J16" s="84">
        <v>42916.762303240743</v>
      </c>
    </row>
    <row r="17" spans="2:10" ht="12.75" customHeight="1" x14ac:dyDescent="0.2">
      <c r="B17" s="81">
        <v>42916</v>
      </c>
      <c r="C17" s="82" t="s">
        <v>231</v>
      </c>
      <c r="D17" s="81">
        <v>45643</v>
      </c>
      <c r="E17" s="82">
        <v>5.5</v>
      </c>
      <c r="F17" s="83">
        <v>2.6524999999999999</v>
      </c>
      <c r="G17" s="83">
        <v>2.6524999999999999</v>
      </c>
      <c r="H17" s="83">
        <v>2.9849086321554301</v>
      </c>
      <c r="I17" s="81" t="s">
        <v>249</v>
      </c>
      <c r="J17" s="84">
        <v>42916.762303240743</v>
      </c>
    </row>
    <row r="18" spans="2:10" ht="12.75" customHeight="1" x14ac:dyDescent="0.2">
      <c r="B18" s="81">
        <v>42916</v>
      </c>
      <c r="C18" s="82" t="s">
        <v>231</v>
      </c>
      <c r="D18" s="81">
        <v>46343</v>
      </c>
      <c r="E18" s="82">
        <v>5.5</v>
      </c>
      <c r="F18" s="83">
        <v>2.855</v>
      </c>
      <c r="G18" s="83">
        <v>2.855</v>
      </c>
      <c r="H18" s="83">
        <v>3.3642631057142398</v>
      </c>
      <c r="I18" s="81" t="s">
        <v>250</v>
      </c>
      <c r="J18" s="84">
        <v>42916.762303240743</v>
      </c>
    </row>
    <row r="19" spans="2:10" ht="12.75" customHeight="1" x14ac:dyDescent="0.2">
      <c r="B19" s="81">
        <v>42916</v>
      </c>
      <c r="C19" s="82" t="s">
        <v>231</v>
      </c>
      <c r="D19" s="81">
        <v>47046</v>
      </c>
      <c r="E19" s="82">
        <v>3</v>
      </c>
      <c r="F19" s="83">
        <v>3.1086999999999998</v>
      </c>
      <c r="G19" s="83">
        <v>3.1086999999999998</v>
      </c>
      <c r="H19" s="83">
        <v>3.8041207700464699</v>
      </c>
      <c r="I19" s="81" t="s">
        <v>251</v>
      </c>
      <c r="J19" s="84">
        <v>42916.762303240743</v>
      </c>
    </row>
    <row r="20" spans="2:10" ht="12.75" customHeight="1" x14ac:dyDescent="0.2">
      <c r="B20" s="81">
        <v>42916</v>
      </c>
      <c r="C20" s="82" t="s">
        <v>231</v>
      </c>
      <c r="D20" s="81">
        <v>48141</v>
      </c>
      <c r="E20" s="82">
        <v>3</v>
      </c>
      <c r="F20" s="83">
        <v>3.37584874869833</v>
      </c>
      <c r="G20" s="83">
        <v>3.37584874869833</v>
      </c>
      <c r="H20" s="83">
        <v>4.4871704557805003</v>
      </c>
      <c r="I20" s="81" t="s">
        <v>252</v>
      </c>
      <c r="J20" s="84">
        <v>42916.762303240743</v>
      </c>
    </row>
    <row r="21" spans="2:10" ht="12.75" customHeight="1" x14ac:dyDescent="0.2">
      <c r="B21" s="81">
        <v>42916</v>
      </c>
      <c r="C21" s="82" t="s">
        <v>231</v>
      </c>
      <c r="D21" s="81">
        <v>49237</v>
      </c>
      <c r="E21" s="82">
        <v>3</v>
      </c>
      <c r="F21" s="83">
        <v>3.5447318608896401</v>
      </c>
      <c r="G21" s="83">
        <v>3.5447318608896401</v>
      </c>
      <c r="H21" s="83">
        <v>5.1079179937810801</v>
      </c>
      <c r="I21" s="81" t="s">
        <v>253</v>
      </c>
      <c r="J21" s="84">
        <v>42916.762303240743</v>
      </c>
    </row>
    <row r="22" spans="2:10" ht="12.75" customHeight="1" x14ac:dyDescent="0.2">
      <c r="B22" s="81">
        <v>42916</v>
      </c>
      <c r="C22" s="82" t="s">
        <v>231</v>
      </c>
      <c r="D22" s="81">
        <v>50333</v>
      </c>
      <c r="E22" s="82">
        <v>3</v>
      </c>
      <c r="F22" s="83">
        <v>3.6678717992402601</v>
      </c>
      <c r="G22" s="83">
        <v>3.6678717992402601</v>
      </c>
      <c r="H22" s="83">
        <v>5.7412800573650502</v>
      </c>
      <c r="I22" s="81" t="s">
        <v>254</v>
      </c>
      <c r="J22" s="84">
        <v>42916.762303240743</v>
      </c>
    </row>
    <row r="23" spans="2:10" ht="12.75" customHeight="1" x14ac:dyDescent="0.2">
      <c r="B23" s="81">
        <v>42916</v>
      </c>
      <c r="C23" s="82" t="s">
        <v>231</v>
      </c>
      <c r="D23" s="81">
        <v>51429</v>
      </c>
      <c r="E23" s="82">
        <v>3</v>
      </c>
      <c r="F23" s="83">
        <v>3.7838723361085398</v>
      </c>
      <c r="G23" s="83">
        <v>3.7838723361085398</v>
      </c>
      <c r="H23" s="83">
        <v>6.4911173906920601</v>
      </c>
      <c r="I23" s="81" t="s">
        <v>255</v>
      </c>
      <c r="J23" s="84">
        <v>42916.762303240743</v>
      </c>
    </row>
    <row r="24" spans="2:10" ht="12.75" customHeight="1" x14ac:dyDescent="0.2">
      <c r="B24" s="81">
        <v>42916</v>
      </c>
      <c r="C24" s="82" t="s">
        <v>231</v>
      </c>
      <c r="D24" s="81">
        <v>52524</v>
      </c>
      <c r="E24" s="82">
        <v>3</v>
      </c>
      <c r="F24" s="83">
        <v>3.94774276141086</v>
      </c>
      <c r="G24" s="83">
        <v>3.94774276141086</v>
      </c>
      <c r="H24" s="83">
        <v>7.6435472389484396</v>
      </c>
      <c r="I24" s="81" t="s">
        <v>256</v>
      </c>
      <c r="J24" s="84">
        <v>42916.762303240743</v>
      </c>
    </row>
    <row r="25" spans="2:10" ht="12.75" customHeight="1" x14ac:dyDescent="0.2">
      <c r="B25" s="81">
        <v>42916</v>
      </c>
      <c r="C25" s="82" t="s">
        <v>231</v>
      </c>
      <c r="D25" s="81">
        <v>53620</v>
      </c>
      <c r="E25" s="82">
        <v>3</v>
      </c>
      <c r="F25" s="83">
        <v>4.0514464139857402</v>
      </c>
      <c r="G25" s="83">
        <v>4.0514464139857402</v>
      </c>
      <c r="H25" s="83">
        <v>8.7787951211229007</v>
      </c>
      <c r="I25" s="81" t="s">
        <v>257</v>
      </c>
      <c r="J25" s="84">
        <v>42916.762303240743</v>
      </c>
    </row>
    <row r="26" spans="2:10" ht="12.75" customHeight="1" x14ac:dyDescent="0.2">
      <c r="B26" s="81">
        <v>42916</v>
      </c>
      <c r="C26" s="82" t="s">
        <v>231</v>
      </c>
      <c r="D26" s="81">
        <v>54716</v>
      </c>
      <c r="E26" s="82">
        <v>3</v>
      </c>
      <c r="F26" s="83">
        <v>4.1041486896819102</v>
      </c>
      <c r="G26" s="83">
        <v>4.1041486896819102</v>
      </c>
      <c r="H26" s="83">
        <v>9.8195150366229598</v>
      </c>
      <c r="I26" s="81" t="s">
        <v>258</v>
      </c>
      <c r="J26" s="84">
        <v>42916.762303240743</v>
      </c>
    </row>
    <row r="27" spans="2:10" ht="12.75" customHeight="1" x14ac:dyDescent="0.2">
      <c r="B27" s="81">
        <v>42916</v>
      </c>
      <c r="C27" s="82" t="s">
        <v>231</v>
      </c>
      <c r="D27" s="81">
        <v>55812</v>
      </c>
      <c r="E27" s="82">
        <v>3</v>
      </c>
      <c r="F27" s="83">
        <v>4.1304998275299996</v>
      </c>
      <c r="G27" s="83">
        <v>4.1304998275299996</v>
      </c>
      <c r="H27" s="83">
        <v>10.824602701436</v>
      </c>
      <c r="I27" s="81" t="s">
        <v>259</v>
      </c>
      <c r="J27" s="84">
        <v>42916.762303240743</v>
      </c>
    </row>
    <row r="28" spans="2:10" ht="12.75" customHeight="1" x14ac:dyDescent="0.2">
      <c r="B28" s="81">
        <v>42916</v>
      </c>
      <c r="C28" s="82" t="s">
        <v>231</v>
      </c>
      <c r="D28" s="81">
        <v>56907</v>
      </c>
      <c r="E28" s="82">
        <v>3</v>
      </c>
      <c r="F28" s="83">
        <v>4.1436633749495497</v>
      </c>
      <c r="G28" s="83">
        <v>4.1436633749495497</v>
      </c>
      <c r="H28" s="83">
        <v>11.844879549416101</v>
      </c>
      <c r="I28" s="81" t="s">
        <v>260</v>
      </c>
      <c r="J28" s="84">
        <v>42916.762303240743</v>
      </c>
    </row>
    <row r="29" spans="2:10" ht="12.75" customHeight="1" x14ac:dyDescent="0.2">
      <c r="B29" s="81">
        <v>42916</v>
      </c>
      <c r="C29" s="82" t="s">
        <v>231</v>
      </c>
      <c r="D29" s="81">
        <v>58003</v>
      </c>
      <c r="E29" s="82">
        <v>3</v>
      </c>
      <c r="F29" s="83">
        <v>4.1502511594115701</v>
      </c>
      <c r="G29" s="83">
        <v>4.1502511594115701</v>
      </c>
      <c r="H29" s="83">
        <v>12.915901024798799</v>
      </c>
      <c r="I29" s="81" t="s">
        <v>261</v>
      </c>
      <c r="J29" s="84">
        <v>42916.762303240743</v>
      </c>
    </row>
    <row r="30" spans="2:10" ht="12.75" customHeight="1" x14ac:dyDescent="0.2">
      <c r="B30" s="81">
        <v>42916</v>
      </c>
      <c r="C30" s="82" t="s">
        <v>231</v>
      </c>
      <c r="D30" s="81">
        <v>59099</v>
      </c>
      <c r="E30" s="82">
        <v>3</v>
      </c>
      <c r="F30" s="83">
        <v>4.1535450516425803</v>
      </c>
      <c r="G30" s="83">
        <v>4.1535450516425803</v>
      </c>
      <c r="H30" s="83">
        <v>14.066740906585901</v>
      </c>
      <c r="I30" s="81" t="s">
        <v>262</v>
      </c>
      <c r="J30" s="84">
        <v>42916.762303240743</v>
      </c>
    </row>
    <row r="31" spans="2:10" ht="12.75" customHeight="1" x14ac:dyDescent="0.2">
      <c r="B31" s="81">
        <v>42916</v>
      </c>
      <c r="C31" s="82" t="s">
        <v>231</v>
      </c>
      <c r="D31" s="81">
        <v>60195</v>
      </c>
      <c r="E31" s="82">
        <v>3</v>
      </c>
      <c r="F31" s="83">
        <v>4.1551919977580898</v>
      </c>
      <c r="G31" s="83">
        <v>4.1551919977580898</v>
      </c>
      <c r="H31" s="83">
        <v>15.3204493926618</v>
      </c>
      <c r="I31" s="81" t="s">
        <v>263</v>
      </c>
      <c r="J31" s="84">
        <v>42916.762303240743</v>
      </c>
    </row>
    <row r="32" spans="2:10" ht="12.75" customHeight="1" x14ac:dyDescent="0.2">
      <c r="B32" s="81">
        <v>42916</v>
      </c>
      <c r="C32" s="82" t="s">
        <v>231</v>
      </c>
      <c r="D32" s="81">
        <v>61290</v>
      </c>
      <c r="E32" s="82">
        <v>3</v>
      </c>
      <c r="F32" s="83">
        <v>4.15601471947181</v>
      </c>
      <c r="G32" s="83">
        <v>4.15601471947181</v>
      </c>
      <c r="H32" s="83">
        <v>16.6982349281929</v>
      </c>
      <c r="I32" s="81" t="s">
        <v>264</v>
      </c>
      <c r="J32" s="84">
        <v>42916.762303240743</v>
      </c>
    </row>
    <row r="33" spans="2:10" ht="12.75" customHeight="1" x14ac:dyDescent="0.2">
      <c r="B33" s="81">
        <v>42916</v>
      </c>
      <c r="C33" s="82" t="s">
        <v>231</v>
      </c>
      <c r="D33" s="81">
        <v>62386</v>
      </c>
      <c r="E33" s="82">
        <v>3</v>
      </c>
      <c r="F33" s="83">
        <v>4.1564264560006903</v>
      </c>
      <c r="G33" s="83">
        <v>4.1564264560006903</v>
      </c>
      <c r="H33" s="83">
        <v>18.217886820955801</v>
      </c>
      <c r="I33" s="81" t="s">
        <v>265</v>
      </c>
      <c r="J33" s="84">
        <v>42916.762303240743</v>
      </c>
    </row>
  </sheetData>
  <sheetProtection sheet="1" objects="1" scenarios="1"/>
  <dataValidations count="1">
    <dataValidation type="date" allowBlank="1" showInputMessage="1" showErrorMessage="1" sqref="C2">
      <formula1>29220</formula1>
      <formula2>54788</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T118"/>
  <sheetViews>
    <sheetView view="pageBreakPreview" topLeftCell="F14" zoomScaleNormal="75" zoomScaleSheetLayoutView="100" workbookViewId="0">
      <selection activeCell="J21" sqref="J21"/>
    </sheetView>
  </sheetViews>
  <sheetFormatPr defaultColWidth="8.85546875" defaultRowHeight="12.75" x14ac:dyDescent="0.2"/>
  <cols>
    <col min="1" max="1" width="3.85546875" style="102" customWidth="1"/>
    <col min="2" max="2" width="15.28515625" style="102" customWidth="1"/>
    <col min="3" max="3" width="13" style="102" customWidth="1"/>
    <col min="4" max="4" width="12.85546875" style="102" customWidth="1"/>
    <col min="5" max="5" width="23" style="102" customWidth="1"/>
    <col min="6" max="6" width="14.42578125" style="102" customWidth="1"/>
    <col min="7" max="7" width="20.140625" style="102" customWidth="1"/>
    <col min="8" max="8" width="34" style="102" customWidth="1"/>
    <col min="9" max="9" width="20.28515625" style="102" customWidth="1"/>
    <col min="10" max="10" width="21.42578125" style="102" customWidth="1"/>
    <col min="11" max="11" width="21" style="102" customWidth="1"/>
    <col min="12" max="13" width="15.140625" style="102" customWidth="1"/>
    <col min="14" max="14" width="15.85546875" style="102" customWidth="1"/>
    <col min="15" max="15" width="18.140625" style="102" customWidth="1"/>
    <col min="16" max="16" width="24.28515625" style="102" customWidth="1"/>
    <col min="17" max="17" width="21.28515625" style="102" customWidth="1"/>
    <col min="18" max="18" width="24.5703125" style="102" customWidth="1"/>
    <col min="19" max="20" width="26.5703125" style="102" customWidth="1"/>
    <col min="21" max="21" width="23.7109375" style="102" customWidth="1"/>
    <col min="22" max="22" width="26.5703125" style="102" customWidth="1"/>
    <col min="23" max="23" width="18.28515625" style="102" bestFit="1" customWidth="1"/>
    <col min="24" max="25" width="18.28515625" style="102" customWidth="1"/>
    <col min="26" max="26" width="24.140625" style="102" customWidth="1"/>
    <col min="27" max="27" width="32.42578125" style="102" customWidth="1"/>
    <col min="28" max="31" width="18.28515625" style="102" customWidth="1"/>
    <col min="32" max="32" width="22.42578125" style="102" customWidth="1"/>
    <col min="33" max="33" width="32.7109375" style="102" customWidth="1"/>
    <col min="34" max="37" width="18.28515625" style="102" customWidth="1"/>
    <col min="38" max="38" width="20.7109375" style="102" customWidth="1"/>
    <col min="39" max="39" width="27.7109375" style="102" customWidth="1"/>
    <col min="40" max="40" width="18.28515625" style="102" customWidth="1"/>
    <col min="41" max="41" width="21.7109375" style="102" customWidth="1"/>
    <col min="42" max="44" width="18.28515625" style="102" customWidth="1"/>
    <col min="45" max="45" width="20.28515625" style="102" customWidth="1"/>
    <col min="46" max="16384" width="8.85546875" style="102"/>
  </cols>
  <sheetData>
    <row r="1" spans="2:26" x14ac:dyDescent="0.2">
      <c r="B1" s="176" t="s">
        <v>62</v>
      </c>
      <c r="C1" s="177"/>
      <c r="D1" s="177"/>
      <c r="E1" s="177"/>
      <c r="F1" s="177"/>
      <c r="G1" s="177"/>
      <c r="H1" s="177"/>
      <c r="I1" s="177"/>
      <c r="J1" s="177"/>
      <c r="K1" s="177"/>
      <c r="L1" s="177"/>
      <c r="M1" s="177"/>
      <c r="N1" s="177"/>
      <c r="O1" s="177"/>
      <c r="P1" s="177"/>
      <c r="S1" s="177"/>
      <c r="T1" s="177"/>
      <c r="V1" s="177"/>
    </row>
    <row r="2" spans="2:26" ht="15.6" customHeight="1" x14ac:dyDescent="0.2">
      <c r="H2" s="177"/>
      <c r="I2" s="177"/>
    </row>
    <row r="3" spans="2:26" ht="15.6" customHeight="1" x14ac:dyDescent="0.2">
      <c r="B3" s="160" t="s">
        <v>91</v>
      </c>
      <c r="H3" s="177"/>
      <c r="I3" s="177"/>
    </row>
    <row r="4" spans="2:26" ht="15.6" customHeight="1" x14ac:dyDescent="0.2">
      <c r="B4" s="102" t="s">
        <v>90</v>
      </c>
      <c r="H4" s="177"/>
      <c r="I4" s="177"/>
    </row>
    <row r="5" spans="2:26" ht="15.6" customHeight="1" x14ac:dyDescent="0.2">
      <c r="B5" s="102" t="s">
        <v>89</v>
      </c>
      <c r="H5" s="177"/>
      <c r="I5" s="177"/>
    </row>
    <row r="6" spans="2:26" ht="15.6" customHeight="1" x14ac:dyDescent="0.2">
      <c r="B6" s="102" t="s">
        <v>88</v>
      </c>
      <c r="H6" s="177"/>
      <c r="I6" s="177"/>
    </row>
    <row r="7" spans="2:26" ht="15.6" customHeight="1" x14ac:dyDescent="0.2">
      <c r="B7" s="102" t="s">
        <v>87</v>
      </c>
      <c r="H7" s="177"/>
      <c r="I7" s="177"/>
    </row>
    <row r="8" spans="2:26" x14ac:dyDescent="0.2">
      <c r="B8" s="102" t="s">
        <v>86</v>
      </c>
      <c r="H8" s="177"/>
      <c r="I8" s="177"/>
    </row>
    <row r="9" spans="2:26" ht="15.6" customHeight="1" x14ac:dyDescent="0.2">
      <c r="B9" s="102" t="s">
        <v>297</v>
      </c>
      <c r="H9" s="177"/>
      <c r="I9" s="177"/>
    </row>
    <row r="10" spans="2:26" x14ac:dyDescent="0.2">
      <c r="B10" s="102" t="s">
        <v>85</v>
      </c>
      <c r="H10" s="177"/>
      <c r="I10" s="177"/>
    </row>
    <row r="11" spans="2:26" x14ac:dyDescent="0.2">
      <c r="B11" s="102" t="s">
        <v>84</v>
      </c>
      <c r="H11" s="177"/>
      <c r="I11" s="177"/>
    </row>
    <row r="12" spans="2:26" x14ac:dyDescent="0.2">
      <c r="B12" s="102" t="s">
        <v>83</v>
      </c>
      <c r="H12" s="177"/>
      <c r="I12" s="177"/>
    </row>
    <row r="13" spans="2:26" x14ac:dyDescent="0.2">
      <c r="B13" s="102" t="s">
        <v>82</v>
      </c>
      <c r="H13" s="177"/>
      <c r="I13" s="177"/>
    </row>
    <row r="14" spans="2:26" x14ac:dyDescent="0.2">
      <c r="B14" s="102" t="s">
        <v>298</v>
      </c>
      <c r="H14" s="177"/>
      <c r="I14" s="177"/>
    </row>
    <row r="15" spans="2:26" x14ac:dyDescent="0.2">
      <c r="B15" s="102" t="s">
        <v>81</v>
      </c>
      <c r="H15" s="177"/>
      <c r="I15" s="177"/>
      <c r="Q15" s="102">
        <f>1880000</f>
        <v>1880000</v>
      </c>
      <c r="R15" s="102">
        <f>5000*6</f>
        <v>30000</v>
      </c>
      <c r="Z15" s="155">
        <v>313333.33333333331</v>
      </c>
    </row>
    <row r="16" spans="2:26" x14ac:dyDescent="0.2">
      <c r="B16" s="102" t="s">
        <v>80</v>
      </c>
      <c r="H16" s="177"/>
      <c r="I16" s="177"/>
    </row>
    <row r="17" spans="1:46" ht="16.899999999999999" customHeight="1" thickBot="1" x14ac:dyDescent="0.25">
      <c r="H17" s="177"/>
      <c r="I17" s="177"/>
    </row>
    <row r="18" spans="1:46" ht="16.899999999999999" customHeight="1" x14ac:dyDescent="0.2">
      <c r="B18" s="238" t="s">
        <v>61</v>
      </c>
      <c r="C18" s="241"/>
      <c r="D18" s="241"/>
      <c r="E18" s="241"/>
      <c r="F18" s="241"/>
      <c r="G18" s="241"/>
      <c r="H18" s="241"/>
      <c r="I18" s="241"/>
      <c r="J18" s="241"/>
      <c r="K18" s="241"/>
      <c r="L18" s="241"/>
      <c r="M18" s="241"/>
      <c r="N18" s="241"/>
      <c r="O18" s="241"/>
      <c r="P18" s="241"/>
      <c r="Q18" s="241"/>
      <c r="R18" s="241"/>
      <c r="S18" s="241"/>
      <c r="T18" s="241"/>
      <c r="U18" s="242"/>
      <c r="V18" s="238" t="s">
        <v>39</v>
      </c>
      <c r="W18" s="242"/>
      <c r="X18" s="238" t="s">
        <v>150</v>
      </c>
      <c r="Y18" s="241"/>
      <c r="Z18" s="241"/>
      <c r="AA18" s="241"/>
      <c r="AB18" s="241"/>
      <c r="AC18" s="242"/>
      <c r="AD18" s="238" t="s">
        <v>151</v>
      </c>
      <c r="AE18" s="241"/>
      <c r="AF18" s="241"/>
      <c r="AG18" s="241"/>
      <c r="AH18" s="241"/>
      <c r="AI18" s="242"/>
      <c r="AJ18" s="238" t="s">
        <v>152</v>
      </c>
      <c r="AK18" s="241"/>
      <c r="AL18" s="241"/>
      <c r="AM18" s="241"/>
      <c r="AN18" s="241"/>
      <c r="AO18" s="242"/>
      <c r="AP18" s="238" t="s">
        <v>60</v>
      </c>
      <c r="AQ18" s="239"/>
      <c r="AR18" s="239"/>
      <c r="AS18" s="240"/>
    </row>
    <row r="19" spans="1:46" s="178" customFormat="1" ht="63.75" x14ac:dyDescent="0.2">
      <c r="B19" s="97" t="s">
        <v>59</v>
      </c>
      <c r="C19" s="98" t="s">
        <v>58</v>
      </c>
      <c r="D19" s="98" t="s">
        <v>57</v>
      </c>
      <c r="E19" s="98" t="s">
        <v>56</v>
      </c>
      <c r="F19" s="98" t="s">
        <v>55</v>
      </c>
      <c r="G19" s="98" t="s">
        <v>54</v>
      </c>
      <c r="H19" s="98" t="s">
        <v>53</v>
      </c>
      <c r="I19" s="98" t="s">
        <v>52</v>
      </c>
      <c r="J19" s="98" t="s">
        <v>51</v>
      </c>
      <c r="K19" s="98" t="s">
        <v>50</v>
      </c>
      <c r="L19" s="98" t="s">
        <v>49</v>
      </c>
      <c r="M19" s="98" t="s">
        <v>48</v>
      </c>
      <c r="N19" s="98" t="s">
        <v>47</v>
      </c>
      <c r="O19" s="98" t="s">
        <v>46</v>
      </c>
      <c r="P19" s="98" t="s">
        <v>45</v>
      </c>
      <c r="Q19" s="98" t="s">
        <v>44</v>
      </c>
      <c r="R19" s="98" t="s">
        <v>43</v>
      </c>
      <c r="S19" s="98" t="s">
        <v>42</v>
      </c>
      <c r="T19" s="98" t="s">
        <v>41</v>
      </c>
      <c r="U19" s="95" t="s">
        <v>40</v>
      </c>
      <c r="V19" s="97" t="s">
        <v>39</v>
      </c>
      <c r="W19" s="95" t="s">
        <v>38</v>
      </c>
      <c r="X19" s="97" t="s">
        <v>37</v>
      </c>
      <c r="Y19" s="179" t="s">
        <v>36</v>
      </c>
      <c r="Z19" s="98" t="s">
        <v>35</v>
      </c>
      <c r="AA19" s="98" t="s">
        <v>34</v>
      </c>
      <c r="AB19" s="98" t="s">
        <v>33</v>
      </c>
      <c r="AC19" s="99" t="s">
        <v>32</v>
      </c>
      <c r="AD19" s="97" t="s">
        <v>31</v>
      </c>
      <c r="AE19" s="179" t="s">
        <v>30</v>
      </c>
      <c r="AF19" s="98" t="s">
        <v>29</v>
      </c>
      <c r="AG19" s="98" t="s">
        <v>28</v>
      </c>
      <c r="AH19" s="98" t="s">
        <v>27</v>
      </c>
      <c r="AI19" s="95" t="s">
        <v>26</v>
      </c>
      <c r="AJ19" s="97" t="s">
        <v>25</v>
      </c>
      <c r="AK19" s="179" t="s">
        <v>24</v>
      </c>
      <c r="AL19" s="98" t="s">
        <v>23</v>
      </c>
      <c r="AM19" s="98" t="s">
        <v>22</v>
      </c>
      <c r="AN19" s="98" t="s">
        <v>21</v>
      </c>
      <c r="AO19" s="95" t="s">
        <v>20</v>
      </c>
      <c r="AP19" s="180" t="s">
        <v>19</v>
      </c>
      <c r="AQ19" s="98" t="s">
        <v>18</v>
      </c>
      <c r="AR19" s="181" t="s">
        <v>17</v>
      </c>
      <c r="AS19" s="95" t="s">
        <v>16</v>
      </c>
    </row>
    <row r="20" spans="1:46" ht="191.25" x14ac:dyDescent="0.2">
      <c r="B20" s="182" t="s">
        <v>15</v>
      </c>
      <c r="C20" s="183" t="s">
        <v>14</v>
      </c>
      <c r="D20" s="183" t="s">
        <v>13</v>
      </c>
      <c r="E20" s="183" t="s">
        <v>302</v>
      </c>
      <c r="F20" s="183" t="s">
        <v>12</v>
      </c>
      <c r="G20" s="183" t="s">
        <v>178</v>
      </c>
      <c r="H20" s="183" t="s">
        <v>303</v>
      </c>
      <c r="I20" s="183" t="s">
        <v>9</v>
      </c>
      <c r="J20" s="183" t="s">
        <v>11</v>
      </c>
      <c r="K20" s="183" t="s">
        <v>10</v>
      </c>
      <c r="L20" s="183" t="s">
        <v>9</v>
      </c>
      <c r="M20" s="183" t="s">
        <v>9</v>
      </c>
      <c r="N20" s="183" t="s">
        <v>304</v>
      </c>
      <c r="O20" s="183" t="s">
        <v>8</v>
      </c>
      <c r="P20" s="183" t="s">
        <v>7</v>
      </c>
      <c r="Q20" s="183" t="s">
        <v>305</v>
      </c>
      <c r="R20" s="183" t="s">
        <v>306</v>
      </c>
      <c r="S20" s="183" t="s">
        <v>307</v>
      </c>
      <c r="T20" s="183" t="s">
        <v>6</v>
      </c>
      <c r="U20" s="184"/>
      <c r="V20" s="182" t="s">
        <v>5</v>
      </c>
      <c r="W20" s="184" t="s">
        <v>4</v>
      </c>
      <c r="X20" s="182" t="s">
        <v>3</v>
      </c>
      <c r="Y20" s="185" t="s">
        <v>2</v>
      </c>
      <c r="Z20" s="183" t="s">
        <v>308</v>
      </c>
      <c r="AA20" s="183" t="s">
        <v>309</v>
      </c>
      <c r="AB20" s="183" t="s">
        <v>310</v>
      </c>
      <c r="AC20" s="184" t="s">
        <v>311</v>
      </c>
      <c r="AD20" s="182" t="s">
        <v>1</v>
      </c>
      <c r="AE20" s="183"/>
      <c r="AF20" s="183" t="s">
        <v>312</v>
      </c>
      <c r="AG20" s="183" t="s">
        <v>313</v>
      </c>
      <c r="AH20" s="183" t="s">
        <v>314</v>
      </c>
      <c r="AI20" s="184" t="s">
        <v>315</v>
      </c>
      <c r="AJ20" s="182" t="s">
        <v>0</v>
      </c>
      <c r="AK20" s="183"/>
      <c r="AL20" s="183" t="s">
        <v>316</v>
      </c>
      <c r="AM20" s="183" t="s">
        <v>317</v>
      </c>
      <c r="AN20" s="183" t="s">
        <v>318</v>
      </c>
      <c r="AO20" s="184" t="s">
        <v>319</v>
      </c>
      <c r="AP20" s="183"/>
      <c r="AQ20" s="166"/>
      <c r="AR20" s="166"/>
      <c r="AS20" s="167"/>
    </row>
    <row r="21" spans="1:46" ht="115.15" customHeight="1" x14ac:dyDescent="0.2">
      <c r="A21" s="102">
        <v>1</v>
      </c>
      <c r="B21" s="186" t="s">
        <v>78</v>
      </c>
      <c r="C21" s="163"/>
      <c r="D21" s="163" t="s">
        <v>77</v>
      </c>
      <c r="E21" s="163" t="s">
        <v>76</v>
      </c>
      <c r="F21" s="163" t="s">
        <v>75</v>
      </c>
      <c r="G21" s="163" t="s">
        <v>74</v>
      </c>
      <c r="H21" s="163" t="s">
        <v>79</v>
      </c>
      <c r="I21" s="163" t="s">
        <v>72</v>
      </c>
      <c r="J21" s="163" t="s">
        <v>71</v>
      </c>
      <c r="K21" s="163" t="s">
        <v>70</v>
      </c>
      <c r="L21" s="163" t="s">
        <v>69</v>
      </c>
      <c r="M21" s="163" t="s">
        <v>68</v>
      </c>
      <c r="N21" s="187">
        <v>43647</v>
      </c>
      <c r="O21" s="187">
        <v>45838</v>
      </c>
      <c r="P21" s="188">
        <f>12*6</f>
        <v>72</v>
      </c>
      <c r="Q21" s="163" t="s">
        <v>67</v>
      </c>
      <c r="R21" s="189" t="s">
        <v>66</v>
      </c>
      <c r="S21" s="126">
        <f>1880000+5000*6</f>
        <v>1910000</v>
      </c>
      <c r="T21" s="190">
        <v>0.06</v>
      </c>
      <c r="U21" s="191">
        <v>0.05</v>
      </c>
      <c r="V21" s="186" t="s">
        <v>65</v>
      </c>
      <c r="W21" s="192">
        <f>5000*6</f>
        <v>30000</v>
      </c>
      <c r="X21" s="186" t="s">
        <v>64</v>
      </c>
      <c r="Y21" s="193">
        <f>1290432-Y22</f>
        <v>690432</v>
      </c>
      <c r="Z21" s="126">
        <v>1880000</v>
      </c>
      <c r="AA21" s="193">
        <f>AC21+69667</f>
        <v>1730880</v>
      </c>
      <c r="AB21" s="193">
        <f>2786841-AB22</f>
        <v>1135987</v>
      </c>
      <c r="AC21" s="192">
        <f>2916111-AC22</f>
        <v>1661213</v>
      </c>
      <c r="AD21" s="186"/>
      <c r="AE21" s="163"/>
      <c r="AF21" s="163"/>
      <c r="AG21" s="163"/>
      <c r="AH21" s="163"/>
      <c r="AI21" s="194"/>
      <c r="AJ21" s="186"/>
      <c r="AK21" s="163"/>
      <c r="AL21" s="163"/>
      <c r="AM21" s="163"/>
      <c r="AN21" s="163"/>
      <c r="AO21" s="194"/>
      <c r="AP21" s="195">
        <f>Y21+AE21+AK21</f>
        <v>690432</v>
      </c>
      <c r="AQ21" s="195">
        <f t="shared" ref="AQ21:AS22" si="0">AA21+AG21+AM21</f>
        <v>1730880</v>
      </c>
      <c r="AR21" s="195">
        <f t="shared" si="0"/>
        <v>1135987</v>
      </c>
      <c r="AS21" s="196">
        <f t="shared" si="0"/>
        <v>1661213</v>
      </c>
      <c r="AT21" s="197" t="str">
        <f>IF(S21=W21+Z21+AF21+AL21,"","ERROR")</f>
        <v/>
      </c>
    </row>
    <row r="22" spans="1:46" ht="63.75" x14ac:dyDescent="0.2">
      <c r="A22" s="102">
        <v>2</v>
      </c>
      <c r="B22" s="186" t="s">
        <v>78</v>
      </c>
      <c r="C22" s="163"/>
      <c r="D22" s="163" t="s">
        <v>77</v>
      </c>
      <c r="E22" s="163" t="s">
        <v>76</v>
      </c>
      <c r="F22" s="163" t="s">
        <v>75</v>
      </c>
      <c r="G22" s="163" t="s">
        <v>74</v>
      </c>
      <c r="H22" s="163" t="s">
        <v>73</v>
      </c>
      <c r="I22" s="163" t="s">
        <v>72</v>
      </c>
      <c r="J22" s="163" t="s">
        <v>71</v>
      </c>
      <c r="K22" s="163" t="s">
        <v>70</v>
      </c>
      <c r="L22" s="163" t="s">
        <v>69</v>
      </c>
      <c r="M22" s="163" t="s">
        <v>68</v>
      </c>
      <c r="N22" s="187">
        <v>45839</v>
      </c>
      <c r="O22" s="187">
        <v>47664</v>
      </c>
      <c r="P22" s="188">
        <f>12*5</f>
        <v>60</v>
      </c>
      <c r="Q22" s="163" t="s">
        <v>67</v>
      </c>
      <c r="R22" s="189" t="s">
        <v>66</v>
      </c>
      <c r="S22" s="126">
        <f>1855000+5000*5</f>
        <v>1880000</v>
      </c>
      <c r="T22" s="190">
        <v>0.06</v>
      </c>
      <c r="U22" s="191">
        <v>0.05</v>
      </c>
      <c r="V22" s="186" t="s">
        <v>65</v>
      </c>
      <c r="W22" s="192">
        <f>5000*5</f>
        <v>25000</v>
      </c>
      <c r="X22" s="186" t="s">
        <v>64</v>
      </c>
      <c r="Y22" s="126">
        <v>600000</v>
      </c>
      <c r="Z22" s="126">
        <v>1855000</v>
      </c>
      <c r="AA22" s="126">
        <f>AC22</f>
        <v>1254898</v>
      </c>
      <c r="AB22" s="126">
        <v>1650854</v>
      </c>
      <c r="AC22" s="192">
        <v>1254898</v>
      </c>
      <c r="AD22" s="186"/>
      <c r="AE22" s="163"/>
      <c r="AF22" s="163"/>
      <c r="AG22" s="163"/>
      <c r="AH22" s="163"/>
      <c r="AI22" s="194"/>
      <c r="AJ22" s="186"/>
      <c r="AK22" s="163"/>
      <c r="AL22" s="163"/>
      <c r="AM22" s="163"/>
      <c r="AN22" s="163"/>
      <c r="AO22" s="194"/>
      <c r="AP22" s="195">
        <f>Y22+AE22+AK22</f>
        <v>600000</v>
      </c>
      <c r="AQ22" s="195">
        <f t="shared" si="0"/>
        <v>1254898</v>
      </c>
      <c r="AR22" s="195">
        <f t="shared" si="0"/>
        <v>1650854</v>
      </c>
      <c r="AS22" s="196">
        <f t="shared" si="0"/>
        <v>1254898</v>
      </c>
      <c r="AT22" s="197" t="str">
        <f>IF(S22=W22+Z22+AF22+AL22,"","ERROR")</f>
        <v/>
      </c>
    </row>
    <row r="23" spans="1:46" s="168" customFormat="1" x14ac:dyDescent="0.2">
      <c r="B23" s="198"/>
      <c r="C23" s="198"/>
      <c r="D23" s="198"/>
      <c r="E23" s="198"/>
      <c r="F23" s="198"/>
      <c r="G23" s="198"/>
      <c r="H23" s="198"/>
      <c r="I23" s="198"/>
      <c r="J23" s="198"/>
      <c r="K23" s="198"/>
      <c r="L23" s="198"/>
      <c r="M23" s="198"/>
      <c r="N23" s="199"/>
      <c r="O23" s="199"/>
      <c r="P23" s="200"/>
      <c r="Q23" s="198"/>
      <c r="R23" s="201"/>
      <c r="S23" s="202"/>
      <c r="T23" s="203"/>
      <c r="U23" s="204"/>
      <c r="V23" s="198"/>
      <c r="W23" s="202"/>
      <c r="X23" s="198"/>
      <c r="Y23" s="202"/>
      <c r="Z23" s="202"/>
      <c r="AA23" s="202"/>
      <c r="AB23" s="202"/>
      <c r="AC23" s="202"/>
      <c r="AD23" s="198"/>
      <c r="AE23" s="198"/>
      <c r="AF23" s="198"/>
      <c r="AG23" s="198"/>
      <c r="AH23" s="198"/>
      <c r="AI23" s="198"/>
      <c r="AJ23" s="198"/>
      <c r="AK23" s="198"/>
      <c r="AL23" s="198"/>
      <c r="AM23" s="198"/>
      <c r="AN23" s="198"/>
      <c r="AO23" s="198"/>
      <c r="AP23" s="202"/>
      <c r="AQ23" s="202"/>
      <c r="AR23" s="202"/>
      <c r="AS23" s="202"/>
      <c r="AT23" s="205"/>
    </row>
    <row r="24" spans="1:46" s="168" customFormat="1" ht="13.5" thickBot="1" x14ac:dyDescent="0.25">
      <c r="B24" s="206" t="s">
        <v>63</v>
      </c>
      <c r="N24" s="207"/>
      <c r="O24" s="207"/>
      <c r="S24" s="208">
        <f>SUM(S21:S22)</f>
        <v>3790000</v>
      </c>
      <c r="W24" s="208">
        <f>SUM(W21:W22)</f>
        <v>55000</v>
      </c>
      <c r="Y24" s="208">
        <f t="shared" ref="Y24:AS24" si="1">SUM(Y21:Y22)</f>
        <v>1290432</v>
      </c>
      <c r="Z24" s="208">
        <f t="shared" si="1"/>
        <v>3735000</v>
      </c>
      <c r="AA24" s="208">
        <f t="shared" si="1"/>
        <v>2985778</v>
      </c>
      <c r="AB24" s="208">
        <f t="shared" si="1"/>
        <v>2786841</v>
      </c>
      <c r="AC24" s="208">
        <f t="shared" si="1"/>
        <v>2916111</v>
      </c>
      <c r="AD24" s="208">
        <f t="shared" si="1"/>
        <v>0</v>
      </c>
      <c r="AE24" s="208">
        <f t="shared" si="1"/>
        <v>0</v>
      </c>
      <c r="AF24" s="208">
        <f t="shared" si="1"/>
        <v>0</v>
      </c>
      <c r="AG24" s="208">
        <f t="shared" si="1"/>
        <v>0</v>
      </c>
      <c r="AH24" s="208">
        <f t="shared" si="1"/>
        <v>0</v>
      </c>
      <c r="AI24" s="208">
        <f t="shared" si="1"/>
        <v>0</v>
      </c>
      <c r="AJ24" s="208">
        <f t="shared" si="1"/>
        <v>0</v>
      </c>
      <c r="AK24" s="208">
        <f t="shared" si="1"/>
        <v>0</v>
      </c>
      <c r="AL24" s="208">
        <f t="shared" si="1"/>
        <v>0</v>
      </c>
      <c r="AM24" s="208">
        <f t="shared" si="1"/>
        <v>0</v>
      </c>
      <c r="AN24" s="208">
        <f t="shared" si="1"/>
        <v>0</v>
      </c>
      <c r="AO24" s="208">
        <f t="shared" si="1"/>
        <v>0</v>
      </c>
      <c r="AP24" s="208">
        <f t="shared" si="1"/>
        <v>1290432</v>
      </c>
      <c r="AQ24" s="208">
        <f t="shared" si="1"/>
        <v>2985778</v>
      </c>
      <c r="AR24" s="208">
        <f t="shared" si="1"/>
        <v>2786841</v>
      </c>
      <c r="AS24" s="208">
        <f t="shared" si="1"/>
        <v>2916111</v>
      </c>
    </row>
    <row r="25" spans="1:46" ht="13.5" thickTop="1" x14ac:dyDescent="0.2">
      <c r="N25" s="209"/>
      <c r="O25" s="209"/>
      <c r="Y25" s="162" t="e">
        <f>Y24-#REF!</f>
        <v>#REF!</v>
      </c>
      <c r="Z25" s="162" t="e">
        <f>Z24-#REF!</f>
        <v>#REF!</v>
      </c>
      <c r="AA25" s="162" t="e">
        <f>AA24-#REF!</f>
        <v>#REF!</v>
      </c>
      <c r="AB25" s="162" t="e">
        <f>AB24-#REF!</f>
        <v>#REF!</v>
      </c>
      <c r="AC25" s="162" t="e">
        <f>AC24-#REF!</f>
        <v>#REF!</v>
      </c>
    </row>
    <row r="26" spans="1:46" x14ac:dyDescent="0.2">
      <c r="N26" s="209"/>
      <c r="O26" s="209"/>
    </row>
    <row r="27" spans="1:46" x14ac:dyDescent="0.2">
      <c r="N27" s="209"/>
      <c r="O27" s="209"/>
    </row>
    <row r="28" spans="1:46" x14ac:dyDescent="0.2">
      <c r="N28" s="209"/>
      <c r="O28" s="209"/>
    </row>
    <row r="29" spans="1:46" x14ac:dyDescent="0.2">
      <c r="N29" s="209"/>
      <c r="O29" s="209"/>
    </row>
    <row r="30" spans="1:46" x14ac:dyDescent="0.2">
      <c r="N30" s="209"/>
      <c r="O30" s="209"/>
    </row>
    <row r="31" spans="1:46" x14ac:dyDescent="0.2">
      <c r="N31" s="209"/>
      <c r="O31" s="209"/>
    </row>
    <row r="32" spans="1:46" x14ac:dyDescent="0.2">
      <c r="N32" s="209"/>
      <c r="O32" s="209"/>
    </row>
    <row r="33" spans="14:15" x14ac:dyDescent="0.2">
      <c r="N33" s="209"/>
      <c r="O33" s="209"/>
    </row>
    <row r="34" spans="14:15" x14ac:dyDescent="0.2">
      <c r="N34" s="209"/>
      <c r="O34" s="209"/>
    </row>
    <row r="35" spans="14:15" x14ac:dyDescent="0.2">
      <c r="N35" s="209"/>
      <c r="O35" s="209"/>
    </row>
    <row r="36" spans="14:15" x14ac:dyDescent="0.2">
      <c r="N36" s="209"/>
      <c r="O36" s="209"/>
    </row>
    <row r="37" spans="14:15" x14ac:dyDescent="0.2">
      <c r="N37" s="209"/>
      <c r="O37" s="209"/>
    </row>
    <row r="38" spans="14:15" x14ac:dyDescent="0.2">
      <c r="N38" s="209"/>
      <c r="O38" s="209"/>
    </row>
    <row r="39" spans="14:15" x14ac:dyDescent="0.2">
      <c r="N39" s="209"/>
      <c r="O39" s="209"/>
    </row>
    <row r="40" spans="14:15" x14ac:dyDescent="0.2">
      <c r="N40" s="209"/>
      <c r="O40" s="209"/>
    </row>
    <row r="41" spans="14:15" x14ac:dyDescent="0.2">
      <c r="N41" s="209"/>
      <c r="O41" s="209"/>
    </row>
    <row r="42" spans="14:15" x14ac:dyDescent="0.2">
      <c r="N42" s="209"/>
      <c r="O42" s="209"/>
    </row>
    <row r="43" spans="14:15" x14ac:dyDescent="0.2">
      <c r="N43" s="209"/>
      <c r="O43" s="209"/>
    </row>
    <row r="44" spans="14:15" x14ac:dyDescent="0.2">
      <c r="N44" s="209"/>
      <c r="O44" s="209"/>
    </row>
    <row r="45" spans="14:15" x14ac:dyDescent="0.2">
      <c r="N45" s="209"/>
      <c r="O45" s="209"/>
    </row>
    <row r="46" spans="14:15" x14ac:dyDescent="0.2">
      <c r="N46" s="209"/>
      <c r="O46" s="209"/>
    </row>
    <row r="47" spans="14:15" x14ac:dyDescent="0.2">
      <c r="N47" s="209"/>
      <c r="O47" s="209"/>
    </row>
    <row r="48" spans="14:15" x14ac:dyDescent="0.2">
      <c r="N48" s="209"/>
      <c r="O48" s="209"/>
    </row>
    <row r="49" spans="14:15" x14ac:dyDescent="0.2">
      <c r="N49" s="209"/>
      <c r="O49" s="209"/>
    </row>
    <row r="50" spans="14:15" x14ac:dyDescent="0.2">
      <c r="N50" s="209"/>
      <c r="O50" s="209"/>
    </row>
    <row r="51" spans="14:15" x14ac:dyDescent="0.2">
      <c r="N51" s="209"/>
      <c r="O51" s="209"/>
    </row>
    <row r="52" spans="14:15" x14ac:dyDescent="0.2">
      <c r="N52" s="209"/>
      <c r="O52" s="209"/>
    </row>
    <row r="53" spans="14:15" x14ac:dyDescent="0.2">
      <c r="N53" s="209"/>
      <c r="O53" s="209"/>
    </row>
    <row r="54" spans="14:15" x14ac:dyDescent="0.2">
      <c r="N54" s="209"/>
      <c r="O54" s="209"/>
    </row>
    <row r="55" spans="14:15" x14ac:dyDescent="0.2">
      <c r="N55" s="209"/>
      <c r="O55" s="209"/>
    </row>
    <row r="56" spans="14:15" x14ac:dyDescent="0.2">
      <c r="N56" s="209"/>
      <c r="O56" s="209"/>
    </row>
    <row r="57" spans="14:15" x14ac:dyDescent="0.2">
      <c r="N57" s="209"/>
      <c r="O57" s="209"/>
    </row>
    <row r="58" spans="14:15" x14ac:dyDescent="0.2">
      <c r="N58" s="209"/>
      <c r="O58" s="209"/>
    </row>
    <row r="59" spans="14:15" x14ac:dyDescent="0.2">
      <c r="N59" s="209"/>
      <c r="O59" s="209"/>
    </row>
    <row r="60" spans="14:15" x14ac:dyDescent="0.2">
      <c r="N60" s="209"/>
      <c r="O60" s="209"/>
    </row>
    <row r="61" spans="14:15" x14ac:dyDescent="0.2">
      <c r="N61" s="209"/>
      <c r="O61" s="209"/>
    </row>
    <row r="62" spans="14:15" x14ac:dyDescent="0.2">
      <c r="N62" s="209"/>
      <c r="O62" s="209"/>
    </row>
    <row r="63" spans="14:15" x14ac:dyDescent="0.2">
      <c r="N63" s="209"/>
      <c r="O63" s="209"/>
    </row>
    <row r="64" spans="14:15" x14ac:dyDescent="0.2">
      <c r="N64" s="209"/>
      <c r="O64" s="209"/>
    </row>
    <row r="65" spans="14:15" x14ac:dyDescent="0.2">
      <c r="N65" s="209"/>
      <c r="O65" s="209"/>
    </row>
    <row r="66" spans="14:15" x14ac:dyDescent="0.2">
      <c r="N66" s="209"/>
      <c r="O66" s="209"/>
    </row>
    <row r="67" spans="14:15" x14ac:dyDescent="0.2">
      <c r="N67" s="209"/>
      <c r="O67" s="209"/>
    </row>
    <row r="68" spans="14:15" x14ac:dyDescent="0.2">
      <c r="N68" s="209"/>
      <c r="O68" s="209"/>
    </row>
    <row r="69" spans="14:15" x14ac:dyDescent="0.2">
      <c r="N69" s="209"/>
      <c r="O69" s="209"/>
    </row>
    <row r="70" spans="14:15" x14ac:dyDescent="0.2">
      <c r="N70" s="209"/>
      <c r="O70" s="209"/>
    </row>
    <row r="71" spans="14:15" x14ac:dyDescent="0.2">
      <c r="N71" s="209"/>
      <c r="O71" s="209"/>
    </row>
    <row r="72" spans="14:15" x14ac:dyDescent="0.2">
      <c r="N72" s="209"/>
      <c r="O72" s="209"/>
    </row>
    <row r="73" spans="14:15" x14ac:dyDescent="0.2">
      <c r="N73" s="209"/>
      <c r="O73" s="209"/>
    </row>
    <row r="74" spans="14:15" x14ac:dyDescent="0.2">
      <c r="N74" s="209"/>
      <c r="O74" s="209"/>
    </row>
    <row r="75" spans="14:15" x14ac:dyDescent="0.2">
      <c r="N75" s="209"/>
      <c r="O75" s="209"/>
    </row>
    <row r="76" spans="14:15" x14ac:dyDescent="0.2">
      <c r="N76" s="209"/>
      <c r="O76" s="209"/>
    </row>
    <row r="77" spans="14:15" x14ac:dyDescent="0.2">
      <c r="N77" s="209"/>
      <c r="O77" s="209"/>
    </row>
    <row r="78" spans="14:15" x14ac:dyDescent="0.2">
      <c r="N78" s="209"/>
      <c r="O78" s="209"/>
    </row>
    <row r="79" spans="14:15" x14ac:dyDescent="0.2">
      <c r="N79" s="209"/>
      <c r="O79" s="209"/>
    </row>
    <row r="80" spans="14:15" x14ac:dyDescent="0.2">
      <c r="N80" s="209"/>
      <c r="O80" s="209"/>
    </row>
    <row r="81" spans="14:15" x14ac:dyDescent="0.2">
      <c r="N81" s="209"/>
      <c r="O81" s="209"/>
    </row>
    <row r="82" spans="14:15" x14ac:dyDescent="0.2">
      <c r="N82" s="209"/>
      <c r="O82" s="209"/>
    </row>
    <row r="83" spans="14:15" x14ac:dyDescent="0.2">
      <c r="N83" s="209"/>
      <c r="O83" s="209"/>
    </row>
    <row r="84" spans="14:15" x14ac:dyDescent="0.2">
      <c r="N84" s="209"/>
      <c r="O84" s="209"/>
    </row>
    <row r="85" spans="14:15" x14ac:dyDescent="0.2">
      <c r="N85" s="209"/>
      <c r="O85" s="209"/>
    </row>
    <row r="86" spans="14:15" x14ac:dyDescent="0.2">
      <c r="N86" s="209"/>
      <c r="O86" s="209"/>
    </row>
    <row r="87" spans="14:15" x14ac:dyDescent="0.2">
      <c r="N87" s="209"/>
      <c r="O87" s="209"/>
    </row>
    <row r="88" spans="14:15" x14ac:dyDescent="0.2">
      <c r="N88" s="209"/>
      <c r="O88" s="209"/>
    </row>
    <row r="89" spans="14:15" x14ac:dyDescent="0.2">
      <c r="N89" s="209"/>
      <c r="O89" s="209"/>
    </row>
    <row r="90" spans="14:15" x14ac:dyDescent="0.2">
      <c r="N90" s="209"/>
      <c r="O90" s="209"/>
    </row>
    <row r="91" spans="14:15" x14ac:dyDescent="0.2">
      <c r="N91" s="209"/>
      <c r="O91" s="209"/>
    </row>
    <row r="92" spans="14:15" x14ac:dyDescent="0.2">
      <c r="N92" s="209"/>
      <c r="O92" s="209"/>
    </row>
    <row r="93" spans="14:15" x14ac:dyDescent="0.2">
      <c r="N93" s="209"/>
      <c r="O93" s="209"/>
    </row>
    <row r="94" spans="14:15" x14ac:dyDescent="0.2">
      <c r="N94" s="209"/>
      <c r="O94" s="209"/>
    </row>
    <row r="95" spans="14:15" x14ac:dyDescent="0.2">
      <c r="N95" s="209"/>
      <c r="O95" s="209"/>
    </row>
    <row r="96" spans="14:15" x14ac:dyDescent="0.2">
      <c r="N96" s="209"/>
      <c r="O96" s="209"/>
    </row>
    <row r="97" spans="14:15" x14ac:dyDescent="0.2">
      <c r="N97" s="209"/>
      <c r="O97" s="209"/>
    </row>
    <row r="98" spans="14:15" x14ac:dyDescent="0.2">
      <c r="N98" s="209"/>
      <c r="O98" s="209"/>
    </row>
    <row r="99" spans="14:15" x14ac:dyDescent="0.2">
      <c r="N99" s="209"/>
      <c r="O99" s="209"/>
    </row>
    <row r="100" spans="14:15" x14ac:dyDescent="0.2">
      <c r="N100" s="209"/>
      <c r="O100" s="209"/>
    </row>
    <row r="101" spans="14:15" x14ac:dyDescent="0.2">
      <c r="N101" s="209"/>
      <c r="O101" s="209"/>
    </row>
    <row r="102" spans="14:15" x14ac:dyDescent="0.2">
      <c r="N102" s="209"/>
      <c r="O102" s="209"/>
    </row>
    <row r="103" spans="14:15" x14ac:dyDescent="0.2">
      <c r="N103" s="209"/>
      <c r="O103" s="209"/>
    </row>
    <row r="104" spans="14:15" x14ac:dyDescent="0.2">
      <c r="N104" s="209"/>
      <c r="O104" s="209"/>
    </row>
    <row r="105" spans="14:15" x14ac:dyDescent="0.2">
      <c r="N105" s="209"/>
      <c r="O105" s="209"/>
    </row>
    <row r="106" spans="14:15" x14ac:dyDescent="0.2">
      <c r="N106" s="209"/>
      <c r="O106" s="209"/>
    </row>
    <row r="107" spans="14:15" x14ac:dyDescent="0.2">
      <c r="N107" s="209"/>
      <c r="O107" s="209"/>
    </row>
    <row r="108" spans="14:15" x14ac:dyDescent="0.2">
      <c r="N108" s="209"/>
      <c r="O108" s="209"/>
    </row>
    <row r="109" spans="14:15" x14ac:dyDescent="0.2">
      <c r="N109" s="209"/>
      <c r="O109" s="209"/>
    </row>
    <row r="110" spans="14:15" x14ac:dyDescent="0.2">
      <c r="N110" s="209"/>
      <c r="O110" s="209"/>
    </row>
    <row r="111" spans="14:15" x14ac:dyDescent="0.2">
      <c r="N111" s="209"/>
      <c r="O111" s="209"/>
    </row>
    <row r="112" spans="14:15" x14ac:dyDescent="0.2">
      <c r="N112" s="209"/>
      <c r="O112" s="209"/>
    </row>
    <row r="113" spans="14:15" x14ac:dyDescent="0.2">
      <c r="N113" s="209"/>
      <c r="O113" s="209"/>
    </row>
    <row r="114" spans="14:15" x14ac:dyDescent="0.2">
      <c r="N114" s="209"/>
      <c r="O114" s="209"/>
    </row>
    <row r="115" spans="14:15" x14ac:dyDescent="0.2">
      <c r="N115" s="209"/>
      <c r="O115" s="209"/>
    </row>
    <row r="116" spans="14:15" x14ac:dyDescent="0.2">
      <c r="N116" s="209"/>
      <c r="O116" s="209"/>
    </row>
    <row r="117" spans="14:15" x14ac:dyDescent="0.2">
      <c r="N117" s="209"/>
      <c r="O117" s="209"/>
    </row>
    <row r="118" spans="14:15" x14ac:dyDescent="0.2">
      <c r="N118" s="209"/>
      <c r="O118" s="209"/>
    </row>
  </sheetData>
  <mergeCells count="6">
    <mergeCell ref="AP18:AS18"/>
    <mergeCell ref="B18:U18"/>
    <mergeCell ref="V18:W18"/>
    <mergeCell ref="X18:AC18"/>
    <mergeCell ref="AD18:AI18"/>
    <mergeCell ref="AJ18:AO18"/>
  </mergeCells>
  <dataValidations count="1">
    <dataValidation type="list" allowBlank="1" showInputMessage="1" showErrorMessage="1" sqref="I24:I1048576">
      <formula1>Rightofuseasset</formula1>
    </dataValidation>
  </dataValidations>
  <pageMargins left="0.70866141732283472" right="0.70866141732283472" top="0.74803149606299213" bottom="0.74803149606299213" header="0.31496062992125984" footer="0.31496062992125984"/>
  <pageSetup paperSize="8" scale="81" orientation="landscape" r:id="rId1"/>
  <headerFooter>
    <oddFooter>&amp;L&amp;"arial,Bold"&amp;10&amp;K3F3F3FUnclassified</oddFooter>
    <evenFooter>&amp;L&amp;"arial,Bold"&amp;10&amp;K3F3F3FUnclassified</evenFooter>
    <firstFooter>&amp;L&amp;"arial,Bold"&amp;10&amp;K3F3F3FUnclassified</firstFooter>
  </headerFooter>
  <rowBreaks count="1" manualBreakCount="1">
    <brk id="24" max="35" man="1"/>
  </rowBreaks>
  <colBreaks count="2" manualBreakCount="2">
    <brk id="33" max="23" man="1"/>
    <brk id="45"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'C:\Users\Grainne OHalloran\Downloads\[Lease register.xlsx]Drop down options'!#REF!</xm:f>
          </x14:formula1>
          <xm:sqref>L23:M23</xm:sqref>
        </x14:dataValidation>
        <x14:dataValidation type="list" allowBlank="1" showInputMessage="1" showErrorMessage="1">
          <x14:formula1>
            <xm:f>'C:\Users\Grainne OHalloran\Downloads\[Lease register.xlsx]Drop down options'!#REF!</xm:f>
          </x14:formula1>
          <xm:sqref>K23</xm:sqref>
        </x14:dataValidation>
        <x14:dataValidation type="list" allowBlank="1" showInputMessage="1" showErrorMessage="1">
          <x14:formula1>
            <xm:f>'C:\Users\Grainne OHalloran\Downloads\[Lease register.xlsx]Drop down options'!#REF!</xm:f>
          </x14:formula1>
          <xm:sqref>E23</xm:sqref>
        </x14:dataValidation>
        <x14:dataValidation type="list" allowBlank="1" showInputMessage="1" showErrorMessage="1">
          <x14:formula1>
            <xm:f>'C:\Users\Grainne OHalloran\Downloads\[Lease register.xlsx]Drop down options'!#REF!</xm:f>
          </x14:formula1>
          <xm:sqref>I23</xm:sqref>
        </x14:dataValidation>
        <x14:dataValidation type="list" allowBlank="1" showInputMessage="1" showErrorMessage="1">
          <x14:formula1>
            <xm:f>'Drop down options'!$D$2:$D$3</xm:f>
          </x14:formula1>
          <xm:sqref>E21:E22</xm:sqref>
        </x14:dataValidation>
        <x14:dataValidation type="list" allowBlank="1" showInputMessage="1" showErrorMessage="1">
          <x14:formula1>
            <xm:f>'Drop down options'!$A$2:$A$15</xm:f>
          </x14:formula1>
          <xm:sqref>I21:I22</xm:sqref>
        </x14:dataValidation>
        <x14:dataValidation type="list" allowBlank="1" showInputMessage="1" showErrorMessage="1">
          <x14:formula1>
            <xm:f>'Drop down options'!$C$2:$C$4</xm:f>
          </x14:formula1>
          <xm:sqref>L21:L22</xm:sqref>
        </x14:dataValidation>
        <x14:dataValidation type="list" allowBlank="1" showInputMessage="1" showErrorMessage="1">
          <x14:formula1>
            <xm:f>'Drop down options'!$B$2:$B$3</xm:f>
          </x14:formula1>
          <xm:sqref>K21:K22</xm:sqref>
        </x14:dataValidation>
        <x14:dataValidation type="list" allowBlank="1" showInputMessage="1" showErrorMessage="1">
          <x14:formula1>
            <xm:f>'Drop down options'!$E$2:$E$4</xm:f>
          </x14:formula1>
          <xm:sqref>M21:M22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TaxCatchAll xmlns="cb9114c1-daad-44dd-acad-30f4246641f2">
      <Value>101</Value>
      <Value>94</Value>
    </TaxCatchAll>
    <DEECD_Expired xmlns="http://schemas.microsoft.com/sharepoint/v3">false</DEECD_Expired>
    <DEECD_Keywords xmlns="http://schemas.microsoft.com/sharepoint/v3" xsi:nil="true"/>
    <PublishingExpirationDate xmlns="http://schemas.microsoft.com/sharepoint/v3" xsi:nil="true"/>
    <DEECD_Description xmlns="http://schemas.microsoft.com/sharepoint/v3" xsi:nil="true"/>
    <b1688cb4a3a940449dc8286705012a42 xmlns="76b566cd-adb9-46c2-964b-22eba181fd0b">
      <Terms xmlns="http://schemas.microsoft.com/office/infopath/2007/PartnerControls"/>
    </b1688cb4a3a940449dc8286705012a42>
    <PublishingStartDate xmlns="76b566cd-adb9-46c2-964b-22eba181fd0b" xsi:nil="tru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hyperlink xmlns="76b566cd-adb9-46c2-964b-22eba181fd0b">
      <Url xsi:nil="true"/>
      <Description xsi:nil="true"/>
    </hyperlink>
    <hyperlink2 xmlns="76b566cd-adb9-46c2-964b-22eba181fd0b">
      <Url xsi:nil="true"/>
      <Description xsi:nil="true"/>
    </hyperlink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33D898-8F2A-45E7-A7C4-F9E5EC6B05C0}"/>
</file>

<file path=customXml/itemProps2.xml><?xml version="1.0" encoding="utf-8"?>
<ds:datastoreItem xmlns:ds="http://schemas.openxmlformats.org/officeDocument/2006/customXml" ds:itemID="{8B6917FC-EBFD-4851-8713-E4284C9033A7}"/>
</file>

<file path=customXml/itemProps3.xml><?xml version="1.0" encoding="utf-8"?>
<ds:datastoreItem xmlns:ds="http://schemas.openxmlformats.org/officeDocument/2006/customXml" ds:itemID="{7871E30B-E691-47AB-8BC1-A1A15605E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FAQ</vt:lpstr>
      <vt:lpstr>1) Lease enquiry</vt:lpstr>
      <vt:lpstr>2) Lease Register</vt:lpstr>
      <vt:lpstr>Drop down options</vt:lpstr>
      <vt:lpstr>modified retrospective (blank)</vt:lpstr>
      <vt:lpstr>modified retrospective  2 </vt:lpstr>
      <vt:lpstr>TCV Rate</vt:lpstr>
      <vt:lpstr>example 1 option  extension </vt:lpstr>
      <vt:lpstr>example 2 option termination</vt:lpstr>
      <vt:lpstr>AASB 16 guidance and definition</vt:lpstr>
    </vt:vector>
  </TitlesOfParts>
  <Company>Victorian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Anna Tong</dc:creator>
  <cp:lastModifiedBy>Fitzgerald, Liam S</cp:lastModifiedBy>
  <cp:lastPrinted>2017-06-08T03:46:14Z</cp:lastPrinted>
  <dcterms:created xsi:type="dcterms:W3CDTF">2017-06-07T01:56:21Z</dcterms:created>
  <dcterms:modified xsi:type="dcterms:W3CDTF">2018-02-27T03:15:49Z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9723f0f2-07e5-4b24-99f0-122145553fa9</vt:lpwstr>
  </property>
  <property fmtid="{D5CDD505-2E9C-101B-9397-08002B2CF9AE}" pid="3" name="PSPFClassification">
    <vt:lpwstr>Do Not Mark</vt:lpwstr>
  </property>
  <property fmtid="{D5CDD505-2E9C-101B-9397-08002B2CF9AE}" pid="4" name="ContentTypeId">
    <vt:lpwstr>0x0101008840106FE30D4F50BC61A726A7CA6E3800A01D47DD30CBB54F95863B7DC80A2CEC</vt:lpwstr>
  </property>
  <property fmtid="{D5CDD505-2E9C-101B-9397-08002B2CF9AE}" pid="5" name="DEECD_Author">
    <vt:lpwstr>94;#Education|5232e41c-5101-41fe-b638-7d41d1371531</vt:lpwstr>
  </property>
  <property fmtid="{D5CDD505-2E9C-101B-9397-08002B2CF9AE}" pid="6" name="DEECD_ItemType">
    <vt:lpwstr>101;#Page|eb523acf-a821-456c-a76b-7607578309d7</vt:lpwstr>
  </property>
  <property fmtid="{D5CDD505-2E9C-101B-9397-08002B2CF9AE}" pid="7" name="DEECD_SubjectCategory">
    <vt:lpwstr/>
  </property>
  <property fmtid="{D5CDD505-2E9C-101B-9397-08002B2CF9AE}" pid="8" name="DEECD_Audience">
    <vt:lpwstr/>
  </property>
</Properties>
</file>